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Tenants" sheetId="3" state="visible" r:id="rId3"/>
    <sheet xmlns:r="http://schemas.openxmlformats.org/officeDocument/2006/relationships" name="Payments" sheetId="4" state="visible" r:id="rId4"/>
    <sheet xmlns:r="http://schemas.openxmlformats.org/officeDocument/2006/relationships" name="Statement" sheetId="5" state="visible" r:id="rId5"/>
    <sheet xmlns:r="http://schemas.openxmlformats.org/officeDocument/2006/relationships" name="Receipt" sheetId="6" state="visible" r:id="rId6"/>
  </sheets>
  <definedNames>
    <definedName name="_xlnm.Print_Area" localSheetId="5">'Receipt'!$A$1:$D$17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₦&quot;#,##0"/>
    <numFmt numFmtId="166" formatCode="dd mmm yyyy"/>
  </numFmts>
  <fonts count="11">
    <font>
      <name val="Calibri"/>
      <family val="2"/>
      <color theme="1"/>
      <sz val="11"/>
      <scheme val="minor"/>
    </font>
    <font>
      <b val="1"/>
      <color rgb="000F172A"/>
      <sz val="16"/>
    </font>
    <font>
      <color rgb="000EA5E9"/>
    </font>
    <font>
      <i val="1"/>
    </font>
    <font>
      <color rgb="000EA5E9"/>
      <u val="single"/>
    </font>
    <font>
      <b val="1"/>
    </font>
    <font>
      <b val="1"/>
      <color rgb="000F172A"/>
      <sz val="14"/>
    </font>
    <font>
      <i val="1"/>
      <color rgb="0064748B"/>
    </font>
    <font>
      <b val="1"/>
      <color rgb="00FFFFFF"/>
    </font>
    <font>
      <b val="1"/>
      <color rgb="000EA5E9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0EA5E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EA5E9"/>
      </left>
      <right style="medium">
        <color rgb="000EA5E9"/>
      </right>
      <top style="medium">
        <color rgb="000EA5E9"/>
      </top>
      <bottom style="medium">
        <color rgb="000EA5E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165" fontId="0" fillId="2" borderId="1" pivotButton="0" quotePrefix="0" xfId="0"/>
    <xf numFmtId="165" fontId="0" fillId="0" borderId="1" pivotButton="0" quotePrefix="0" xfId="0"/>
    <xf numFmtId="166" fontId="0" fillId="2" borderId="1" pivotButton="0" quotePrefix="0" xfId="0"/>
    <xf numFmtId="166" fontId="0" fillId="0" borderId="1" pivotButton="0" quotePrefix="0" xfId="0"/>
    <xf numFmtId="0" fontId="0" fillId="0" borderId="1" pivotButton="0" quotePrefix="0" xfId="0"/>
    <xf numFmtId="165" fontId="5" fillId="0" borderId="0" pivotButton="0" quotePrefix="0" xfId="0"/>
    <xf numFmtId="0" fontId="0" fillId="2" borderId="2" pivotButton="0" quotePrefix="0" xfId="0"/>
    <xf numFmtId="165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1" pivotButton="0" quotePrefix="0" xfId="0"/>
    <xf numFmtId="166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left"/>
    </xf>
    <xf numFmtId="165" fontId="10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Rent and service-charge ledger</t>
        </is>
      </c>
    </row>
    <row r="2">
      <c r="A2" s="2" t="inlineStr">
        <is>
          <t>Free from FASS · fass.ng/tools/rent-ledger-template</t>
        </is>
      </c>
    </row>
    <row r="3">
      <c r="A3" s="3" t="inlineStr"/>
    </row>
    <row r="4">
      <c r="A4" s="3" t="inlineStr">
        <is>
          <t>1. Setup: type your name or company, phone number and the property name.</t>
        </is>
      </c>
    </row>
    <row r="5">
      <c r="A5" s="3" t="inlineStr">
        <is>
          <t>2. Tenants: one row per flat, shop or plot. Enter what is due for the current rent year and the date that year started.</t>
        </is>
      </c>
    </row>
    <row r="6">
      <c r="A6" s="3" t="inlineStr">
        <is>
          <t>3. Payments: log every payment the day it arrives, including part payments. A receipt number is created for each one.</t>
        </is>
      </c>
    </row>
    <row r="7">
      <c r="A7" s="3" t="inlineStr">
        <is>
          <t>4. Balances update on the Tenants sheet. 'Renew soon' appears 90 days before the rent year ends.</t>
        </is>
      </c>
    </row>
    <row r="8">
      <c r="A8" s="3" t="inlineStr">
        <is>
          <t>5. Statement: type a unit to see every payment and the balance. Print it or save as PDF and send it on WhatsApp.</t>
        </is>
      </c>
    </row>
    <row r="9">
      <c r="A9" s="3" t="inlineStr">
        <is>
          <t>6. Receipt: type a receipt number to print or share a receipt for that payment.</t>
        </is>
      </c>
    </row>
    <row r="10">
      <c r="A10" s="3" t="inlineStr"/>
    </row>
    <row r="11">
      <c r="A11" s="4" t="inlineStr">
        <is>
          <t>Yellow cells are for typing. Everything else is calculated, so avoid typing over it.</t>
        </is>
      </c>
    </row>
    <row r="12">
      <c r="A12" s="3" t="inlineStr">
        <is>
          <t>Disputes about rent usually come down to records. A receipt for every payment and a statement both sides can read settle most of them.</t>
        </is>
      </c>
    </row>
    <row r="13">
      <c r="A13" s="3" t="inlineStr"/>
    </row>
    <row r="14">
      <c r="A14" s="3" t="inlineStr">
        <is>
          <t>Managing several properties or an estate? FASS builds property systems with tenant statements, reminders and repair requests:</t>
        </is>
      </c>
    </row>
    <row r="15">
      <c r="A15" s="5" t="inlineStr">
        <is>
          <t>fass.ng/demos/property-management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</cols>
  <sheetData>
    <row r="1">
      <c r="A1" s="6" t="inlineStr">
        <is>
          <t>Landlord or company</t>
        </is>
      </c>
      <c r="B1" s="7" t="inlineStr">
        <is>
          <t>Your Name or Company</t>
        </is>
      </c>
    </row>
    <row r="2">
      <c r="A2" s="6" t="inlineStr">
        <is>
          <t>Phone / WhatsApp</t>
        </is>
      </c>
      <c r="B2" s="7" t="inlineStr">
        <is>
          <t>0800 000 0000</t>
        </is>
      </c>
    </row>
    <row r="3">
      <c r="A3" s="6" t="inlineStr">
        <is>
          <t>Property</t>
        </is>
      </c>
      <c r="B3" s="7" t="inlineStr">
        <is>
          <t>Example Court, Abuja</t>
        </is>
      </c>
    </row>
    <row r="4">
      <c r="A4" s="6" t="inlineStr">
        <is>
          <t>Receipt prefix</t>
        </is>
      </c>
      <c r="B4" s="7" t="inlineStr">
        <is>
          <t>RC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5" customWidth="1" min="3" max="3"/>
    <col width="13" customWidth="1" min="4" max="4"/>
    <col width="13" customWidth="1" min="5" max="5"/>
    <col width="12" customWidth="1" min="6" max="6"/>
    <col width="14" customWidth="1" min="7" max="7"/>
    <col width="13" customWidth="1" min="8" max="8"/>
    <col width="13" customWidth="1" min="9" max="9"/>
    <col width="14" customWidth="1" min="10" max="10"/>
    <col width="13" customWidth="1" min="11" max="11"/>
    <col width="11" customWidth="1" min="12" max="12"/>
    <col width="11" customWidth="1" min="13" max="13"/>
    <col width="13" customWidth="1" min="14" max="14"/>
  </cols>
  <sheetData>
    <row r="1">
      <c r="A1" s="8">
        <f>Setup!B3</f>
        <v/>
      </c>
    </row>
    <row r="2">
      <c r="A2" s="9" t="inlineStr">
        <is>
          <t>One row per unit. 'Due this rent year' is rent plus service charge and anything else owed for the current year.</t>
        </is>
      </c>
    </row>
    <row r="4" ht="32" customHeight="1">
      <c r="A4" s="10" t="inlineStr">
        <is>
          <t>Unit</t>
        </is>
      </c>
      <c r="B4" s="10" t="inlineStr">
        <is>
          <t>Tenant name</t>
        </is>
      </c>
      <c r="C4" s="10" t="inlineStr">
        <is>
          <t>Phone</t>
        </is>
      </c>
      <c r="D4" s="10" t="inlineStr">
        <is>
          <t>Annual rent</t>
        </is>
      </c>
      <c r="E4" s="10" t="inlineStr">
        <is>
          <t>Service charge</t>
        </is>
      </c>
      <c r="F4" s="10" t="inlineStr">
        <is>
          <t>Other charges</t>
        </is>
      </c>
      <c r="G4" s="10" t="inlineStr">
        <is>
          <t>Due this rent year</t>
        </is>
      </c>
      <c r="H4" s="10" t="inlineStr">
        <is>
          <t>Rent year starts</t>
        </is>
      </c>
      <c r="I4" s="10" t="inlineStr">
        <is>
          <t>Rent year ends</t>
        </is>
      </c>
      <c r="J4" s="10" t="inlineStr">
        <is>
          <t>Paid this rent year</t>
        </is>
      </c>
      <c r="K4" s="10" t="inlineStr">
        <is>
          <t>Balance</t>
        </is>
      </c>
      <c r="L4" s="10" t="inlineStr">
        <is>
          <t>Status</t>
        </is>
      </c>
      <c r="M4" s="10" t="inlineStr">
        <is>
          <t>Days to renewal</t>
        </is>
      </c>
      <c r="N4" s="10" t="inlineStr">
        <is>
          <t>Renewal</t>
        </is>
      </c>
    </row>
    <row r="5">
      <c r="A5" s="7" t="inlineStr">
        <is>
          <t>Flat 1</t>
        </is>
      </c>
      <c r="B5" s="7" t="inlineStr">
        <is>
          <t>Mr Emeka Obi</t>
        </is>
      </c>
      <c r="C5" s="7" t="inlineStr">
        <is>
          <t>0803 000 0001</t>
        </is>
      </c>
      <c r="D5" s="11" t="n">
        <v>1800000</v>
      </c>
      <c r="E5" s="11" t="n">
        <v>250000</v>
      </c>
      <c r="F5" s="11" t="n">
        <v>0</v>
      </c>
      <c r="G5" s="12">
        <f>IF(A5="","",SUM(D5:F5))</f>
        <v/>
      </c>
      <c r="H5" s="13" t="n">
        <v>46082</v>
      </c>
      <c r="I5" s="14">
        <f>IF(H5="","",DATE(YEAR(H5)+1,MONTH(H5),DAY(H5))-1)</f>
        <v/>
      </c>
      <c r="J5" s="12">
        <f>IF(OR(A5="",H5=""),"",SUMIFS(Payments!$E$5:$E$504,Payments!$C$5:$C$504,A5,Payments!$A$5:$A$504,"&gt;="&amp;H5,Payments!$A$5:$A$504,"&lt;="&amp;I5))</f>
        <v/>
      </c>
      <c r="K5" s="12">
        <f>IF(J5="","",G5-J5)</f>
        <v/>
      </c>
      <c r="L5" s="15">
        <f>IF(K5="","",IF(K5&gt;0,"Owing",IF(K5&lt;0,"In credit","Paid")))</f>
        <v/>
      </c>
      <c r="M5" s="15">
        <f>IF(I5="","",I5-TODAY())</f>
        <v/>
      </c>
      <c r="N5" s="15">
        <f>IF(M5="","",IF(M5&lt;0,"Expired",IF(M5&lt;=90,"Renew soon","")))</f>
        <v/>
      </c>
    </row>
    <row r="6">
      <c r="A6" s="7" t="inlineStr">
        <is>
          <t>Flat 2</t>
        </is>
      </c>
      <c r="B6" s="7" t="inlineStr">
        <is>
          <t>Mrs Aisha Danjuma</t>
        </is>
      </c>
      <c r="C6" s="7" t="inlineStr">
        <is>
          <t>0805 000 0002</t>
        </is>
      </c>
      <c r="D6" s="11" t="n">
        <v>1800000</v>
      </c>
      <c r="E6" s="11" t="n">
        <v>250000</v>
      </c>
      <c r="F6" s="11" t="n">
        <v>0</v>
      </c>
      <c r="G6" s="12">
        <f>IF(A6="","",SUM(D6:F6))</f>
        <v/>
      </c>
      <c r="H6" s="13" t="n">
        <v>46023</v>
      </c>
      <c r="I6" s="14">
        <f>IF(H6="","",DATE(YEAR(H6)+1,MONTH(H6),DAY(H6))-1)</f>
        <v/>
      </c>
      <c r="J6" s="12">
        <f>IF(OR(A6="",H6=""),"",SUMIFS(Payments!$E$5:$E$504,Payments!$C$5:$C$504,A6,Payments!$A$5:$A$504,"&gt;="&amp;H6,Payments!$A$5:$A$504,"&lt;="&amp;I6))</f>
        <v/>
      </c>
      <c r="K6" s="12">
        <f>IF(J6="","",G6-J6)</f>
        <v/>
      </c>
      <c r="L6" s="15">
        <f>IF(K6="","",IF(K6&gt;0,"Owing",IF(K6&lt;0,"In credit","Paid")))</f>
        <v/>
      </c>
      <c r="M6" s="15">
        <f>IF(I6="","",I6-TODAY())</f>
        <v/>
      </c>
      <c r="N6" s="15">
        <f>IF(M6="","",IF(M6&lt;0,"Expired",IF(M6&lt;=90,"Renew soon","")))</f>
        <v/>
      </c>
    </row>
    <row r="7">
      <c r="A7" s="7" t="inlineStr">
        <is>
          <t>Shop A</t>
        </is>
      </c>
      <c r="B7" s="7" t="inlineStr">
        <is>
          <t>Bright Pharmacy Ltd</t>
        </is>
      </c>
      <c r="C7" s="7" t="inlineStr">
        <is>
          <t>0809 000 0003</t>
        </is>
      </c>
      <c r="D7" s="11" t="n">
        <v>1200000</v>
      </c>
      <c r="E7" s="11" t="n">
        <v>150000</v>
      </c>
      <c r="F7" s="11" t="n">
        <v>50000</v>
      </c>
      <c r="G7" s="12">
        <f>IF(A7="","",SUM(D7:F7))</f>
        <v/>
      </c>
      <c r="H7" s="13" t="n">
        <v>45992</v>
      </c>
      <c r="I7" s="14">
        <f>IF(H7="","",DATE(YEAR(H7)+1,MONTH(H7),DAY(H7))-1)</f>
        <v/>
      </c>
      <c r="J7" s="12">
        <f>IF(OR(A7="",H7=""),"",SUMIFS(Payments!$E$5:$E$504,Payments!$C$5:$C$504,A7,Payments!$A$5:$A$504,"&gt;="&amp;H7,Payments!$A$5:$A$504,"&lt;="&amp;I7))</f>
        <v/>
      </c>
      <c r="K7" s="12">
        <f>IF(J7="","",G7-J7)</f>
        <v/>
      </c>
      <c r="L7" s="15">
        <f>IF(K7="","",IF(K7&gt;0,"Owing",IF(K7&lt;0,"In credit","Paid")))</f>
        <v/>
      </c>
      <c r="M7" s="15">
        <f>IF(I7="","",I7-TODAY())</f>
        <v/>
      </c>
      <c r="N7" s="15">
        <f>IF(M7="","",IF(M7&lt;0,"Expired",IF(M7&lt;=90,"Renew soon","")))</f>
        <v/>
      </c>
    </row>
    <row r="8">
      <c r="A8" s="7" t="inlineStr">
        <is>
          <t>Flat 3</t>
        </is>
      </c>
      <c r="B8" s="7" t="inlineStr">
        <is>
          <t>Mr Tunde Bakare</t>
        </is>
      </c>
      <c r="C8" s="7" t="inlineStr">
        <is>
          <t>0802 000 0004</t>
        </is>
      </c>
      <c r="D8" s="11" t="n">
        <v>1500000</v>
      </c>
      <c r="E8" s="11" t="n">
        <v>250000</v>
      </c>
      <c r="F8" s="11" t="n">
        <v>0</v>
      </c>
      <c r="G8" s="12">
        <f>IF(A8="","",SUM(D8:F8))</f>
        <v/>
      </c>
      <c r="H8" s="13" t="n">
        <v>46174</v>
      </c>
      <c r="I8" s="14">
        <f>IF(H8="","",DATE(YEAR(H8)+1,MONTH(H8),DAY(H8))-1)</f>
        <v/>
      </c>
      <c r="J8" s="12">
        <f>IF(OR(A8="",H8=""),"",SUMIFS(Payments!$E$5:$E$504,Payments!$C$5:$C$504,A8,Payments!$A$5:$A$504,"&gt;="&amp;H8,Payments!$A$5:$A$504,"&lt;="&amp;I8))</f>
        <v/>
      </c>
      <c r="K8" s="12">
        <f>IF(J8="","",G8-J8)</f>
        <v/>
      </c>
      <c r="L8" s="15">
        <f>IF(K8="","",IF(K8&gt;0,"Owing",IF(K8&lt;0,"In credit","Paid")))</f>
        <v/>
      </c>
      <c r="M8" s="15">
        <f>IF(I8="","",I8-TODAY())</f>
        <v/>
      </c>
      <c r="N8" s="15">
        <f>IF(M8="","",IF(M8&lt;0,"Expired",IF(M8&lt;=90,"Renew soon","")))</f>
        <v/>
      </c>
    </row>
    <row r="9">
      <c r="A9" s="7" t="n"/>
      <c r="B9" s="7" t="n"/>
      <c r="C9" s="7" t="n"/>
      <c r="D9" s="11" t="n"/>
      <c r="E9" s="11" t="n"/>
      <c r="F9" s="11" t="n"/>
      <c r="G9" s="12">
        <f>IF(A9="","",SUM(D9:F9))</f>
        <v/>
      </c>
      <c r="H9" s="13" t="n"/>
      <c r="I9" s="14">
        <f>IF(H9="","",DATE(YEAR(H9)+1,MONTH(H9),DAY(H9))-1)</f>
        <v/>
      </c>
      <c r="J9" s="12">
        <f>IF(OR(A9="",H9=""),"",SUMIFS(Payments!$E$5:$E$504,Payments!$C$5:$C$504,A9,Payments!$A$5:$A$504,"&gt;="&amp;H9,Payments!$A$5:$A$504,"&lt;="&amp;I9))</f>
        <v/>
      </c>
      <c r="K9" s="12">
        <f>IF(J9="","",G9-J9)</f>
        <v/>
      </c>
      <c r="L9" s="15">
        <f>IF(K9="","",IF(K9&gt;0,"Owing",IF(K9&lt;0,"In credit","Paid")))</f>
        <v/>
      </c>
      <c r="M9" s="15">
        <f>IF(I9="","",I9-TODAY())</f>
        <v/>
      </c>
      <c r="N9" s="15">
        <f>IF(M9="","",IF(M9&lt;0,"Expired",IF(M9&lt;=90,"Renew soon","")))</f>
        <v/>
      </c>
    </row>
    <row r="10">
      <c r="A10" s="7" t="n"/>
      <c r="B10" s="7" t="n"/>
      <c r="C10" s="7" t="n"/>
      <c r="D10" s="11" t="n"/>
      <c r="E10" s="11" t="n"/>
      <c r="F10" s="11" t="n"/>
      <c r="G10" s="12">
        <f>IF(A10="","",SUM(D10:F10))</f>
        <v/>
      </c>
      <c r="H10" s="13" t="n"/>
      <c r="I10" s="14">
        <f>IF(H10="","",DATE(YEAR(H10)+1,MONTH(H10),DAY(H10))-1)</f>
        <v/>
      </c>
      <c r="J10" s="12">
        <f>IF(OR(A10="",H10=""),"",SUMIFS(Payments!$E$5:$E$504,Payments!$C$5:$C$504,A10,Payments!$A$5:$A$504,"&gt;="&amp;H10,Payments!$A$5:$A$504,"&lt;="&amp;I10))</f>
        <v/>
      </c>
      <c r="K10" s="12">
        <f>IF(J10="","",G10-J10)</f>
        <v/>
      </c>
      <c r="L10" s="15">
        <f>IF(K10="","",IF(K10&gt;0,"Owing",IF(K10&lt;0,"In credit","Paid")))</f>
        <v/>
      </c>
      <c r="M10" s="15">
        <f>IF(I10="","",I10-TODAY())</f>
        <v/>
      </c>
      <c r="N10" s="15">
        <f>IF(M10="","",IF(M10&lt;0,"Expired",IF(M10&lt;=90,"Renew soon","")))</f>
        <v/>
      </c>
    </row>
    <row r="11">
      <c r="A11" s="7" t="n"/>
      <c r="B11" s="7" t="n"/>
      <c r="C11" s="7" t="n"/>
      <c r="D11" s="11" t="n"/>
      <c r="E11" s="11" t="n"/>
      <c r="F11" s="11" t="n"/>
      <c r="G11" s="12">
        <f>IF(A11="","",SUM(D11:F11))</f>
        <v/>
      </c>
      <c r="H11" s="13" t="n"/>
      <c r="I11" s="14">
        <f>IF(H11="","",DATE(YEAR(H11)+1,MONTH(H11),DAY(H11))-1)</f>
        <v/>
      </c>
      <c r="J11" s="12">
        <f>IF(OR(A11="",H11=""),"",SUMIFS(Payments!$E$5:$E$504,Payments!$C$5:$C$504,A11,Payments!$A$5:$A$504,"&gt;="&amp;H11,Payments!$A$5:$A$504,"&lt;="&amp;I11))</f>
        <v/>
      </c>
      <c r="K11" s="12">
        <f>IF(J11="","",G11-J11)</f>
        <v/>
      </c>
      <c r="L11" s="15">
        <f>IF(K11="","",IF(K11&gt;0,"Owing",IF(K11&lt;0,"In credit","Paid")))</f>
        <v/>
      </c>
      <c r="M11" s="15">
        <f>IF(I11="","",I11-TODAY())</f>
        <v/>
      </c>
      <c r="N11" s="15">
        <f>IF(M11="","",IF(M11&lt;0,"Expired",IF(M11&lt;=90,"Renew soon","")))</f>
        <v/>
      </c>
    </row>
    <row r="12">
      <c r="A12" s="7" t="n"/>
      <c r="B12" s="7" t="n"/>
      <c r="C12" s="7" t="n"/>
      <c r="D12" s="11" t="n"/>
      <c r="E12" s="11" t="n"/>
      <c r="F12" s="11" t="n"/>
      <c r="G12" s="12">
        <f>IF(A12="","",SUM(D12:F12))</f>
        <v/>
      </c>
      <c r="H12" s="13" t="n"/>
      <c r="I12" s="14">
        <f>IF(H12="","",DATE(YEAR(H12)+1,MONTH(H12),DAY(H12))-1)</f>
        <v/>
      </c>
      <c r="J12" s="12">
        <f>IF(OR(A12="",H12=""),"",SUMIFS(Payments!$E$5:$E$504,Payments!$C$5:$C$504,A12,Payments!$A$5:$A$504,"&gt;="&amp;H12,Payments!$A$5:$A$504,"&lt;="&amp;I12))</f>
        <v/>
      </c>
      <c r="K12" s="12">
        <f>IF(J12="","",G12-J12)</f>
        <v/>
      </c>
      <c r="L12" s="15">
        <f>IF(K12="","",IF(K12&gt;0,"Owing",IF(K12&lt;0,"In credit","Paid")))</f>
        <v/>
      </c>
      <c r="M12" s="15">
        <f>IF(I12="","",I12-TODAY())</f>
        <v/>
      </c>
      <c r="N12" s="15">
        <f>IF(M12="","",IF(M12&lt;0,"Expired",IF(M12&lt;=90,"Renew soon","")))</f>
        <v/>
      </c>
    </row>
    <row r="13">
      <c r="A13" s="7" t="n"/>
      <c r="B13" s="7" t="n"/>
      <c r="C13" s="7" t="n"/>
      <c r="D13" s="11" t="n"/>
      <c r="E13" s="11" t="n"/>
      <c r="F13" s="11" t="n"/>
      <c r="G13" s="12">
        <f>IF(A13="","",SUM(D13:F13))</f>
        <v/>
      </c>
      <c r="H13" s="13" t="n"/>
      <c r="I13" s="14">
        <f>IF(H13="","",DATE(YEAR(H13)+1,MONTH(H13),DAY(H13))-1)</f>
        <v/>
      </c>
      <c r="J13" s="12">
        <f>IF(OR(A13="",H13=""),"",SUMIFS(Payments!$E$5:$E$504,Payments!$C$5:$C$504,A13,Payments!$A$5:$A$504,"&gt;="&amp;H13,Payments!$A$5:$A$504,"&lt;="&amp;I13))</f>
        <v/>
      </c>
      <c r="K13" s="12">
        <f>IF(J13="","",G13-J13)</f>
        <v/>
      </c>
      <c r="L13" s="15">
        <f>IF(K13="","",IF(K13&gt;0,"Owing",IF(K13&lt;0,"In credit","Paid")))</f>
        <v/>
      </c>
      <c r="M13" s="15">
        <f>IF(I13="","",I13-TODAY())</f>
        <v/>
      </c>
      <c r="N13" s="15">
        <f>IF(M13="","",IF(M13&lt;0,"Expired",IF(M13&lt;=90,"Renew soon","")))</f>
        <v/>
      </c>
    </row>
    <row r="14">
      <c r="A14" s="7" t="n"/>
      <c r="B14" s="7" t="n"/>
      <c r="C14" s="7" t="n"/>
      <c r="D14" s="11" t="n"/>
      <c r="E14" s="11" t="n"/>
      <c r="F14" s="11" t="n"/>
      <c r="G14" s="12">
        <f>IF(A14="","",SUM(D14:F14))</f>
        <v/>
      </c>
      <c r="H14" s="13" t="n"/>
      <c r="I14" s="14">
        <f>IF(H14="","",DATE(YEAR(H14)+1,MONTH(H14),DAY(H14))-1)</f>
        <v/>
      </c>
      <c r="J14" s="12">
        <f>IF(OR(A14="",H14=""),"",SUMIFS(Payments!$E$5:$E$504,Payments!$C$5:$C$504,A14,Payments!$A$5:$A$504,"&gt;="&amp;H14,Payments!$A$5:$A$504,"&lt;="&amp;I14))</f>
        <v/>
      </c>
      <c r="K14" s="12">
        <f>IF(J14="","",G14-J14)</f>
        <v/>
      </c>
      <c r="L14" s="15">
        <f>IF(K14="","",IF(K14&gt;0,"Owing",IF(K14&lt;0,"In credit","Paid")))</f>
        <v/>
      </c>
      <c r="M14" s="15">
        <f>IF(I14="","",I14-TODAY())</f>
        <v/>
      </c>
      <c r="N14" s="15">
        <f>IF(M14="","",IF(M14&lt;0,"Expired",IF(M14&lt;=90,"Renew soon","")))</f>
        <v/>
      </c>
    </row>
    <row r="15">
      <c r="A15" s="7" t="n"/>
      <c r="B15" s="7" t="n"/>
      <c r="C15" s="7" t="n"/>
      <c r="D15" s="11" t="n"/>
      <c r="E15" s="11" t="n"/>
      <c r="F15" s="11" t="n"/>
      <c r="G15" s="12">
        <f>IF(A15="","",SUM(D15:F15))</f>
        <v/>
      </c>
      <c r="H15" s="13" t="n"/>
      <c r="I15" s="14">
        <f>IF(H15="","",DATE(YEAR(H15)+1,MONTH(H15),DAY(H15))-1)</f>
        <v/>
      </c>
      <c r="J15" s="12">
        <f>IF(OR(A15="",H15=""),"",SUMIFS(Payments!$E$5:$E$504,Payments!$C$5:$C$504,A15,Payments!$A$5:$A$504,"&gt;="&amp;H15,Payments!$A$5:$A$504,"&lt;="&amp;I15))</f>
        <v/>
      </c>
      <c r="K15" s="12">
        <f>IF(J15="","",G15-J15)</f>
        <v/>
      </c>
      <c r="L15" s="15">
        <f>IF(K15="","",IF(K15&gt;0,"Owing",IF(K15&lt;0,"In credit","Paid")))</f>
        <v/>
      </c>
      <c r="M15" s="15">
        <f>IF(I15="","",I15-TODAY())</f>
        <v/>
      </c>
      <c r="N15" s="15">
        <f>IF(M15="","",IF(M15&lt;0,"Expired",IF(M15&lt;=90,"Renew soon","")))</f>
        <v/>
      </c>
    </row>
    <row r="16">
      <c r="A16" s="7" t="n"/>
      <c r="B16" s="7" t="n"/>
      <c r="C16" s="7" t="n"/>
      <c r="D16" s="11" t="n"/>
      <c r="E16" s="11" t="n"/>
      <c r="F16" s="11" t="n"/>
      <c r="G16" s="12">
        <f>IF(A16="","",SUM(D16:F16))</f>
        <v/>
      </c>
      <c r="H16" s="13" t="n"/>
      <c r="I16" s="14">
        <f>IF(H16="","",DATE(YEAR(H16)+1,MONTH(H16),DAY(H16))-1)</f>
        <v/>
      </c>
      <c r="J16" s="12">
        <f>IF(OR(A16="",H16=""),"",SUMIFS(Payments!$E$5:$E$504,Payments!$C$5:$C$504,A16,Payments!$A$5:$A$504,"&gt;="&amp;H16,Payments!$A$5:$A$504,"&lt;="&amp;I16))</f>
        <v/>
      </c>
      <c r="K16" s="12">
        <f>IF(J16="","",G16-J16)</f>
        <v/>
      </c>
      <c r="L16" s="15">
        <f>IF(K16="","",IF(K16&gt;0,"Owing",IF(K16&lt;0,"In credit","Paid")))</f>
        <v/>
      </c>
      <c r="M16" s="15">
        <f>IF(I16="","",I16-TODAY())</f>
        <v/>
      </c>
      <c r="N16" s="15">
        <f>IF(M16="","",IF(M16&lt;0,"Expired",IF(M16&lt;=90,"Renew soon","")))</f>
        <v/>
      </c>
    </row>
    <row r="17">
      <c r="A17" s="7" t="n"/>
      <c r="B17" s="7" t="n"/>
      <c r="C17" s="7" t="n"/>
      <c r="D17" s="11" t="n"/>
      <c r="E17" s="11" t="n"/>
      <c r="F17" s="11" t="n"/>
      <c r="G17" s="12">
        <f>IF(A17="","",SUM(D17:F17))</f>
        <v/>
      </c>
      <c r="H17" s="13" t="n"/>
      <c r="I17" s="14">
        <f>IF(H17="","",DATE(YEAR(H17)+1,MONTH(H17),DAY(H17))-1)</f>
        <v/>
      </c>
      <c r="J17" s="12">
        <f>IF(OR(A17="",H17=""),"",SUMIFS(Payments!$E$5:$E$504,Payments!$C$5:$C$504,A17,Payments!$A$5:$A$504,"&gt;="&amp;H17,Payments!$A$5:$A$504,"&lt;="&amp;I17))</f>
        <v/>
      </c>
      <c r="K17" s="12">
        <f>IF(J17="","",G17-J17)</f>
        <v/>
      </c>
      <c r="L17" s="15">
        <f>IF(K17="","",IF(K17&gt;0,"Owing",IF(K17&lt;0,"In credit","Paid")))</f>
        <v/>
      </c>
      <c r="M17" s="15">
        <f>IF(I17="","",I17-TODAY())</f>
        <v/>
      </c>
      <c r="N17" s="15">
        <f>IF(M17="","",IF(M17&lt;0,"Expired",IF(M17&lt;=90,"Renew soon","")))</f>
        <v/>
      </c>
    </row>
    <row r="18">
      <c r="A18" s="7" t="n"/>
      <c r="B18" s="7" t="n"/>
      <c r="C18" s="7" t="n"/>
      <c r="D18" s="11" t="n"/>
      <c r="E18" s="11" t="n"/>
      <c r="F18" s="11" t="n"/>
      <c r="G18" s="12">
        <f>IF(A18="","",SUM(D18:F18))</f>
        <v/>
      </c>
      <c r="H18" s="13" t="n"/>
      <c r="I18" s="14">
        <f>IF(H18="","",DATE(YEAR(H18)+1,MONTH(H18),DAY(H18))-1)</f>
        <v/>
      </c>
      <c r="J18" s="12">
        <f>IF(OR(A18="",H18=""),"",SUMIFS(Payments!$E$5:$E$504,Payments!$C$5:$C$504,A18,Payments!$A$5:$A$504,"&gt;="&amp;H18,Payments!$A$5:$A$504,"&lt;="&amp;I18))</f>
        <v/>
      </c>
      <c r="K18" s="12">
        <f>IF(J18="","",G18-J18)</f>
        <v/>
      </c>
      <c r="L18" s="15">
        <f>IF(K18="","",IF(K18&gt;0,"Owing",IF(K18&lt;0,"In credit","Paid")))</f>
        <v/>
      </c>
      <c r="M18" s="15">
        <f>IF(I18="","",I18-TODAY())</f>
        <v/>
      </c>
      <c r="N18" s="15">
        <f>IF(M18="","",IF(M18&lt;0,"Expired",IF(M18&lt;=90,"Renew soon","")))</f>
        <v/>
      </c>
    </row>
    <row r="19">
      <c r="A19" s="7" t="n"/>
      <c r="B19" s="7" t="n"/>
      <c r="C19" s="7" t="n"/>
      <c r="D19" s="11" t="n"/>
      <c r="E19" s="11" t="n"/>
      <c r="F19" s="11" t="n"/>
      <c r="G19" s="12">
        <f>IF(A19="","",SUM(D19:F19))</f>
        <v/>
      </c>
      <c r="H19" s="13" t="n"/>
      <c r="I19" s="14">
        <f>IF(H19="","",DATE(YEAR(H19)+1,MONTH(H19),DAY(H19))-1)</f>
        <v/>
      </c>
      <c r="J19" s="12">
        <f>IF(OR(A19="",H19=""),"",SUMIFS(Payments!$E$5:$E$504,Payments!$C$5:$C$504,A19,Payments!$A$5:$A$504,"&gt;="&amp;H19,Payments!$A$5:$A$504,"&lt;="&amp;I19))</f>
        <v/>
      </c>
      <c r="K19" s="12">
        <f>IF(J19="","",G19-J19)</f>
        <v/>
      </c>
      <c r="L19" s="15">
        <f>IF(K19="","",IF(K19&gt;0,"Owing",IF(K19&lt;0,"In credit","Paid")))</f>
        <v/>
      </c>
      <c r="M19" s="15">
        <f>IF(I19="","",I19-TODAY())</f>
        <v/>
      </c>
      <c r="N19" s="15">
        <f>IF(M19="","",IF(M19&lt;0,"Expired",IF(M19&lt;=90,"Renew soon","")))</f>
        <v/>
      </c>
    </row>
    <row r="20">
      <c r="A20" s="7" t="n"/>
      <c r="B20" s="7" t="n"/>
      <c r="C20" s="7" t="n"/>
      <c r="D20" s="11" t="n"/>
      <c r="E20" s="11" t="n"/>
      <c r="F20" s="11" t="n"/>
      <c r="G20" s="12">
        <f>IF(A20="","",SUM(D20:F20))</f>
        <v/>
      </c>
      <c r="H20" s="13" t="n"/>
      <c r="I20" s="14">
        <f>IF(H20="","",DATE(YEAR(H20)+1,MONTH(H20),DAY(H20))-1)</f>
        <v/>
      </c>
      <c r="J20" s="12">
        <f>IF(OR(A20="",H20=""),"",SUMIFS(Payments!$E$5:$E$504,Payments!$C$5:$C$504,A20,Payments!$A$5:$A$504,"&gt;="&amp;H20,Payments!$A$5:$A$504,"&lt;="&amp;I20))</f>
        <v/>
      </c>
      <c r="K20" s="12">
        <f>IF(J20="","",G20-J20)</f>
        <v/>
      </c>
      <c r="L20" s="15">
        <f>IF(K20="","",IF(K20&gt;0,"Owing",IF(K20&lt;0,"In credit","Paid")))</f>
        <v/>
      </c>
      <c r="M20" s="15">
        <f>IF(I20="","",I20-TODAY())</f>
        <v/>
      </c>
      <c r="N20" s="15">
        <f>IF(M20="","",IF(M20&lt;0,"Expired",IF(M20&lt;=90,"Renew soon","")))</f>
        <v/>
      </c>
    </row>
    <row r="21">
      <c r="A21" s="7" t="n"/>
      <c r="B21" s="7" t="n"/>
      <c r="C21" s="7" t="n"/>
      <c r="D21" s="11" t="n"/>
      <c r="E21" s="11" t="n"/>
      <c r="F21" s="11" t="n"/>
      <c r="G21" s="12">
        <f>IF(A21="","",SUM(D21:F21))</f>
        <v/>
      </c>
      <c r="H21" s="13" t="n"/>
      <c r="I21" s="14">
        <f>IF(H21="","",DATE(YEAR(H21)+1,MONTH(H21),DAY(H21))-1)</f>
        <v/>
      </c>
      <c r="J21" s="12">
        <f>IF(OR(A21="",H21=""),"",SUMIFS(Payments!$E$5:$E$504,Payments!$C$5:$C$504,A21,Payments!$A$5:$A$504,"&gt;="&amp;H21,Payments!$A$5:$A$504,"&lt;="&amp;I21))</f>
        <v/>
      </c>
      <c r="K21" s="12">
        <f>IF(J21="","",G21-J21)</f>
        <v/>
      </c>
      <c r="L21" s="15">
        <f>IF(K21="","",IF(K21&gt;0,"Owing",IF(K21&lt;0,"In credit","Paid")))</f>
        <v/>
      </c>
      <c r="M21" s="15">
        <f>IF(I21="","",I21-TODAY())</f>
        <v/>
      </c>
      <c r="N21" s="15">
        <f>IF(M21="","",IF(M21&lt;0,"Expired",IF(M21&lt;=90,"Renew soon","")))</f>
        <v/>
      </c>
    </row>
    <row r="22">
      <c r="A22" s="7" t="n"/>
      <c r="B22" s="7" t="n"/>
      <c r="C22" s="7" t="n"/>
      <c r="D22" s="11" t="n"/>
      <c r="E22" s="11" t="n"/>
      <c r="F22" s="11" t="n"/>
      <c r="G22" s="12">
        <f>IF(A22="","",SUM(D22:F22))</f>
        <v/>
      </c>
      <c r="H22" s="13" t="n"/>
      <c r="I22" s="14">
        <f>IF(H22="","",DATE(YEAR(H22)+1,MONTH(H22),DAY(H22))-1)</f>
        <v/>
      </c>
      <c r="J22" s="12">
        <f>IF(OR(A22="",H22=""),"",SUMIFS(Payments!$E$5:$E$504,Payments!$C$5:$C$504,A22,Payments!$A$5:$A$504,"&gt;="&amp;H22,Payments!$A$5:$A$504,"&lt;="&amp;I22))</f>
        <v/>
      </c>
      <c r="K22" s="12">
        <f>IF(J22="","",G22-J22)</f>
        <v/>
      </c>
      <c r="L22" s="15">
        <f>IF(K22="","",IF(K22&gt;0,"Owing",IF(K22&lt;0,"In credit","Paid")))</f>
        <v/>
      </c>
      <c r="M22" s="15">
        <f>IF(I22="","",I22-TODAY())</f>
        <v/>
      </c>
      <c r="N22" s="15">
        <f>IF(M22="","",IF(M22&lt;0,"Expired",IF(M22&lt;=90,"Renew soon","")))</f>
        <v/>
      </c>
    </row>
    <row r="23">
      <c r="A23" s="7" t="n"/>
      <c r="B23" s="7" t="n"/>
      <c r="C23" s="7" t="n"/>
      <c r="D23" s="11" t="n"/>
      <c r="E23" s="11" t="n"/>
      <c r="F23" s="11" t="n"/>
      <c r="G23" s="12">
        <f>IF(A23="","",SUM(D23:F23))</f>
        <v/>
      </c>
      <c r="H23" s="13" t="n"/>
      <c r="I23" s="14">
        <f>IF(H23="","",DATE(YEAR(H23)+1,MONTH(H23),DAY(H23))-1)</f>
        <v/>
      </c>
      <c r="J23" s="12">
        <f>IF(OR(A23="",H23=""),"",SUMIFS(Payments!$E$5:$E$504,Payments!$C$5:$C$504,A23,Payments!$A$5:$A$504,"&gt;="&amp;H23,Payments!$A$5:$A$504,"&lt;="&amp;I23))</f>
        <v/>
      </c>
      <c r="K23" s="12">
        <f>IF(J23="","",G23-J23)</f>
        <v/>
      </c>
      <c r="L23" s="15">
        <f>IF(K23="","",IF(K23&gt;0,"Owing",IF(K23&lt;0,"In credit","Paid")))</f>
        <v/>
      </c>
      <c r="M23" s="15">
        <f>IF(I23="","",I23-TODAY())</f>
        <v/>
      </c>
      <c r="N23" s="15">
        <f>IF(M23="","",IF(M23&lt;0,"Expired",IF(M23&lt;=90,"Renew soon","")))</f>
        <v/>
      </c>
    </row>
    <row r="24">
      <c r="A24" s="7" t="n"/>
      <c r="B24" s="7" t="n"/>
      <c r="C24" s="7" t="n"/>
      <c r="D24" s="11" t="n"/>
      <c r="E24" s="11" t="n"/>
      <c r="F24" s="11" t="n"/>
      <c r="G24" s="12">
        <f>IF(A24="","",SUM(D24:F24))</f>
        <v/>
      </c>
      <c r="H24" s="13" t="n"/>
      <c r="I24" s="14">
        <f>IF(H24="","",DATE(YEAR(H24)+1,MONTH(H24),DAY(H24))-1)</f>
        <v/>
      </c>
      <c r="J24" s="12">
        <f>IF(OR(A24="",H24=""),"",SUMIFS(Payments!$E$5:$E$504,Payments!$C$5:$C$504,A24,Payments!$A$5:$A$504,"&gt;="&amp;H24,Payments!$A$5:$A$504,"&lt;="&amp;I24))</f>
        <v/>
      </c>
      <c r="K24" s="12">
        <f>IF(J24="","",G24-J24)</f>
        <v/>
      </c>
      <c r="L24" s="15">
        <f>IF(K24="","",IF(K24&gt;0,"Owing",IF(K24&lt;0,"In credit","Paid")))</f>
        <v/>
      </c>
      <c r="M24" s="15">
        <f>IF(I24="","",I24-TODAY())</f>
        <v/>
      </c>
      <c r="N24" s="15">
        <f>IF(M24="","",IF(M24&lt;0,"Expired",IF(M24&lt;=90,"Renew soon","")))</f>
        <v/>
      </c>
    </row>
    <row r="25">
      <c r="A25" s="7" t="n"/>
      <c r="B25" s="7" t="n"/>
      <c r="C25" s="7" t="n"/>
      <c r="D25" s="11" t="n"/>
      <c r="E25" s="11" t="n"/>
      <c r="F25" s="11" t="n"/>
      <c r="G25" s="12">
        <f>IF(A25="","",SUM(D25:F25))</f>
        <v/>
      </c>
      <c r="H25" s="13" t="n"/>
      <c r="I25" s="14">
        <f>IF(H25="","",DATE(YEAR(H25)+1,MONTH(H25),DAY(H25))-1)</f>
        <v/>
      </c>
      <c r="J25" s="12">
        <f>IF(OR(A25="",H25=""),"",SUMIFS(Payments!$E$5:$E$504,Payments!$C$5:$C$504,A25,Payments!$A$5:$A$504,"&gt;="&amp;H25,Payments!$A$5:$A$504,"&lt;="&amp;I25))</f>
        <v/>
      </c>
      <c r="K25" s="12">
        <f>IF(J25="","",G25-J25)</f>
        <v/>
      </c>
      <c r="L25" s="15">
        <f>IF(K25="","",IF(K25&gt;0,"Owing",IF(K25&lt;0,"In credit","Paid")))</f>
        <v/>
      </c>
      <c r="M25" s="15">
        <f>IF(I25="","",I25-TODAY())</f>
        <v/>
      </c>
      <c r="N25" s="15">
        <f>IF(M25="","",IF(M25&lt;0,"Expired",IF(M25&lt;=90,"Renew soon","")))</f>
        <v/>
      </c>
    </row>
    <row r="26">
      <c r="A26" s="7" t="n"/>
      <c r="B26" s="7" t="n"/>
      <c r="C26" s="7" t="n"/>
      <c r="D26" s="11" t="n"/>
      <c r="E26" s="11" t="n"/>
      <c r="F26" s="11" t="n"/>
      <c r="G26" s="12">
        <f>IF(A26="","",SUM(D26:F26))</f>
        <v/>
      </c>
      <c r="H26" s="13" t="n"/>
      <c r="I26" s="14">
        <f>IF(H26="","",DATE(YEAR(H26)+1,MONTH(H26),DAY(H26))-1)</f>
        <v/>
      </c>
      <c r="J26" s="12">
        <f>IF(OR(A26="",H26=""),"",SUMIFS(Payments!$E$5:$E$504,Payments!$C$5:$C$504,A26,Payments!$A$5:$A$504,"&gt;="&amp;H26,Payments!$A$5:$A$504,"&lt;="&amp;I26))</f>
        <v/>
      </c>
      <c r="K26" s="12">
        <f>IF(J26="","",G26-J26)</f>
        <v/>
      </c>
      <c r="L26" s="15">
        <f>IF(K26="","",IF(K26&gt;0,"Owing",IF(K26&lt;0,"In credit","Paid")))</f>
        <v/>
      </c>
      <c r="M26" s="15">
        <f>IF(I26="","",I26-TODAY())</f>
        <v/>
      </c>
      <c r="N26" s="15">
        <f>IF(M26="","",IF(M26&lt;0,"Expired",IF(M26&lt;=90,"Renew soon","")))</f>
        <v/>
      </c>
    </row>
    <row r="27">
      <c r="A27" s="7" t="n"/>
      <c r="B27" s="7" t="n"/>
      <c r="C27" s="7" t="n"/>
      <c r="D27" s="11" t="n"/>
      <c r="E27" s="11" t="n"/>
      <c r="F27" s="11" t="n"/>
      <c r="G27" s="12">
        <f>IF(A27="","",SUM(D27:F27))</f>
        <v/>
      </c>
      <c r="H27" s="13" t="n"/>
      <c r="I27" s="14">
        <f>IF(H27="","",DATE(YEAR(H27)+1,MONTH(H27),DAY(H27))-1)</f>
        <v/>
      </c>
      <c r="J27" s="12">
        <f>IF(OR(A27="",H27=""),"",SUMIFS(Payments!$E$5:$E$504,Payments!$C$5:$C$504,A27,Payments!$A$5:$A$504,"&gt;="&amp;H27,Payments!$A$5:$A$504,"&lt;="&amp;I27))</f>
        <v/>
      </c>
      <c r="K27" s="12">
        <f>IF(J27="","",G27-J27)</f>
        <v/>
      </c>
      <c r="L27" s="15">
        <f>IF(K27="","",IF(K27&gt;0,"Owing",IF(K27&lt;0,"In credit","Paid")))</f>
        <v/>
      </c>
      <c r="M27" s="15">
        <f>IF(I27="","",I27-TODAY())</f>
        <v/>
      </c>
      <c r="N27" s="15">
        <f>IF(M27="","",IF(M27&lt;0,"Expired",IF(M27&lt;=90,"Renew soon","")))</f>
        <v/>
      </c>
    </row>
    <row r="28">
      <c r="A28" s="7" t="n"/>
      <c r="B28" s="7" t="n"/>
      <c r="C28" s="7" t="n"/>
      <c r="D28" s="11" t="n"/>
      <c r="E28" s="11" t="n"/>
      <c r="F28" s="11" t="n"/>
      <c r="G28" s="12">
        <f>IF(A28="","",SUM(D28:F28))</f>
        <v/>
      </c>
      <c r="H28" s="13" t="n"/>
      <c r="I28" s="14">
        <f>IF(H28="","",DATE(YEAR(H28)+1,MONTH(H28),DAY(H28))-1)</f>
        <v/>
      </c>
      <c r="J28" s="12">
        <f>IF(OR(A28="",H28=""),"",SUMIFS(Payments!$E$5:$E$504,Payments!$C$5:$C$504,A28,Payments!$A$5:$A$504,"&gt;="&amp;H28,Payments!$A$5:$A$504,"&lt;="&amp;I28))</f>
        <v/>
      </c>
      <c r="K28" s="12">
        <f>IF(J28="","",G28-J28)</f>
        <v/>
      </c>
      <c r="L28" s="15">
        <f>IF(K28="","",IF(K28&gt;0,"Owing",IF(K28&lt;0,"In credit","Paid")))</f>
        <v/>
      </c>
      <c r="M28" s="15">
        <f>IF(I28="","",I28-TODAY())</f>
        <v/>
      </c>
      <c r="N28" s="15">
        <f>IF(M28="","",IF(M28&lt;0,"Expired",IF(M28&lt;=90,"Renew soon","")))</f>
        <v/>
      </c>
    </row>
    <row r="29">
      <c r="A29" s="7" t="n"/>
      <c r="B29" s="7" t="n"/>
      <c r="C29" s="7" t="n"/>
      <c r="D29" s="11" t="n"/>
      <c r="E29" s="11" t="n"/>
      <c r="F29" s="11" t="n"/>
      <c r="G29" s="12">
        <f>IF(A29="","",SUM(D29:F29))</f>
        <v/>
      </c>
      <c r="H29" s="13" t="n"/>
      <c r="I29" s="14">
        <f>IF(H29="","",DATE(YEAR(H29)+1,MONTH(H29),DAY(H29))-1)</f>
        <v/>
      </c>
      <c r="J29" s="12">
        <f>IF(OR(A29="",H29=""),"",SUMIFS(Payments!$E$5:$E$504,Payments!$C$5:$C$504,A29,Payments!$A$5:$A$504,"&gt;="&amp;H29,Payments!$A$5:$A$504,"&lt;="&amp;I29))</f>
        <v/>
      </c>
      <c r="K29" s="12">
        <f>IF(J29="","",G29-J29)</f>
        <v/>
      </c>
      <c r="L29" s="15">
        <f>IF(K29="","",IF(K29&gt;0,"Owing",IF(K29&lt;0,"In credit","Paid")))</f>
        <v/>
      </c>
      <c r="M29" s="15">
        <f>IF(I29="","",I29-TODAY())</f>
        <v/>
      </c>
      <c r="N29" s="15">
        <f>IF(M29="","",IF(M29&lt;0,"Expired",IF(M29&lt;=90,"Renew soon","")))</f>
        <v/>
      </c>
    </row>
    <row r="30">
      <c r="A30" s="7" t="n"/>
      <c r="B30" s="7" t="n"/>
      <c r="C30" s="7" t="n"/>
      <c r="D30" s="11" t="n"/>
      <c r="E30" s="11" t="n"/>
      <c r="F30" s="11" t="n"/>
      <c r="G30" s="12">
        <f>IF(A30="","",SUM(D30:F30))</f>
        <v/>
      </c>
      <c r="H30" s="13" t="n"/>
      <c r="I30" s="14">
        <f>IF(H30="","",DATE(YEAR(H30)+1,MONTH(H30),DAY(H30))-1)</f>
        <v/>
      </c>
      <c r="J30" s="12">
        <f>IF(OR(A30="",H30=""),"",SUMIFS(Payments!$E$5:$E$504,Payments!$C$5:$C$504,A30,Payments!$A$5:$A$504,"&gt;="&amp;H30,Payments!$A$5:$A$504,"&lt;="&amp;I30))</f>
        <v/>
      </c>
      <c r="K30" s="12">
        <f>IF(J30="","",G30-J30)</f>
        <v/>
      </c>
      <c r="L30" s="15">
        <f>IF(K30="","",IF(K30&gt;0,"Owing",IF(K30&lt;0,"In credit","Paid")))</f>
        <v/>
      </c>
      <c r="M30" s="15">
        <f>IF(I30="","",I30-TODAY())</f>
        <v/>
      </c>
      <c r="N30" s="15">
        <f>IF(M30="","",IF(M30&lt;0,"Expired",IF(M30&lt;=90,"Renew soon","")))</f>
        <v/>
      </c>
    </row>
    <row r="31">
      <c r="A31" s="7" t="n"/>
      <c r="B31" s="7" t="n"/>
      <c r="C31" s="7" t="n"/>
      <c r="D31" s="11" t="n"/>
      <c r="E31" s="11" t="n"/>
      <c r="F31" s="11" t="n"/>
      <c r="G31" s="12">
        <f>IF(A31="","",SUM(D31:F31))</f>
        <v/>
      </c>
      <c r="H31" s="13" t="n"/>
      <c r="I31" s="14">
        <f>IF(H31="","",DATE(YEAR(H31)+1,MONTH(H31),DAY(H31))-1)</f>
        <v/>
      </c>
      <c r="J31" s="12">
        <f>IF(OR(A31="",H31=""),"",SUMIFS(Payments!$E$5:$E$504,Payments!$C$5:$C$504,A31,Payments!$A$5:$A$504,"&gt;="&amp;H31,Payments!$A$5:$A$504,"&lt;="&amp;I31))</f>
        <v/>
      </c>
      <c r="K31" s="12">
        <f>IF(J31="","",G31-J31)</f>
        <v/>
      </c>
      <c r="L31" s="15">
        <f>IF(K31="","",IF(K31&gt;0,"Owing",IF(K31&lt;0,"In credit","Paid")))</f>
        <v/>
      </c>
      <c r="M31" s="15">
        <f>IF(I31="","",I31-TODAY())</f>
        <v/>
      </c>
      <c r="N31" s="15">
        <f>IF(M31="","",IF(M31&lt;0,"Expired",IF(M31&lt;=90,"Renew soon","")))</f>
        <v/>
      </c>
    </row>
    <row r="32">
      <c r="A32" s="7" t="n"/>
      <c r="B32" s="7" t="n"/>
      <c r="C32" s="7" t="n"/>
      <c r="D32" s="11" t="n"/>
      <c r="E32" s="11" t="n"/>
      <c r="F32" s="11" t="n"/>
      <c r="G32" s="12">
        <f>IF(A32="","",SUM(D32:F32))</f>
        <v/>
      </c>
      <c r="H32" s="13" t="n"/>
      <c r="I32" s="14">
        <f>IF(H32="","",DATE(YEAR(H32)+1,MONTH(H32),DAY(H32))-1)</f>
        <v/>
      </c>
      <c r="J32" s="12">
        <f>IF(OR(A32="",H32=""),"",SUMIFS(Payments!$E$5:$E$504,Payments!$C$5:$C$504,A32,Payments!$A$5:$A$504,"&gt;="&amp;H32,Payments!$A$5:$A$504,"&lt;="&amp;I32))</f>
        <v/>
      </c>
      <c r="K32" s="12">
        <f>IF(J32="","",G32-J32)</f>
        <v/>
      </c>
      <c r="L32" s="15">
        <f>IF(K32="","",IF(K32&gt;0,"Owing",IF(K32&lt;0,"In credit","Paid")))</f>
        <v/>
      </c>
      <c r="M32" s="15">
        <f>IF(I32="","",I32-TODAY())</f>
        <v/>
      </c>
      <c r="N32" s="15">
        <f>IF(M32="","",IF(M32&lt;0,"Expired",IF(M32&lt;=90,"Renew soon","")))</f>
        <v/>
      </c>
    </row>
    <row r="33">
      <c r="A33" s="7" t="n"/>
      <c r="B33" s="7" t="n"/>
      <c r="C33" s="7" t="n"/>
      <c r="D33" s="11" t="n"/>
      <c r="E33" s="11" t="n"/>
      <c r="F33" s="11" t="n"/>
      <c r="G33" s="12">
        <f>IF(A33="","",SUM(D33:F33))</f>
        <v/>
      </c>
      <c r="H33" s="13" t="n"/>
      <c r="I33" s="14">
        <f>IF(H33="","",DATE(YEAR(H33)+1,MONTH(H33),DAY(H33))-1)</f>
        <v/>
      </c>
      <c r="J33" s="12">
        <f>IF(OR(A33="",H33=""),"",SUMIFS(Payments!$E$5:$E$504,Payments!$C$5:$C$504,A33,Payments!$A$5:$A$504,"&gt;="&amp;H33,Payments!$A$5:$A$504,"&lt;="&amp;I33))</f>
        <v/>
      </c>
      <c r="K33" s="12">
        <f>IF(J33="","",G33-J33)</f>
        <v/>
      </c>
      <c r="L33" s="15">
        <f>IF(K33="","",IF(K33&gt;0,"Owing",IF(K33&lt;0,"In credit","Paid")))</f>
        <v/>
      </c>
      <c r="M33" s="15">
        <f>IF(I33="","",I33-TODAY())</f>
        <v/>
      </c>
      <c r="N33" s="15">
        <f>IF(M33="","",IF(M33&lt;0,"Expired",IF(M33&lt;=90,"Renew soon","")))</f>
        <v/>
      </c>
    </row>
    <row r="34">
      <c r="A34" s="7" t="n"/>
      <c r="B34" s="7" t="n"/>
      <c r="C34" s="7" t="n"/>
      <c r="D34" s="11" t="n"/>
      <c r="E34" s="11" t="n"/>
      <c r="F34" s="11" t="n"/>
      <c r="G34" s="12">
        <f>IF(A34="","",SUM(D34:F34))</f>
        <v/>
      </c>
      <c r="H34" s="13" t="n"/>
      <c r="I34" s="14">
        <f>IF(H34="","",DATE(YEAR(H34)+1,MONTH(H34),DAY(H34))-1)</f>
        <v/>
      </c>
      <c r="J34" s="12">
        <f>IF(OR(A34="",H34=""),"",SUMIFS(Payments!$E$5:$E$504,Payments!$C$5:$C$504,A34,Payments!$A$5:$A$504,"&gt;="&amp;H34,Payments!$A$5:$A$504,"&lt;="&amp;I34))</f>
        <v/>
      </c>
      <c r="K34" s="12">
        <f>IF(J34="","",G34-J34)</f>
        <v/>
      </c>
      <c r="L34" s="15">
        <f>IF(K34="","",IF(K34&gt;0,"Owing",IF(K34&lt;0,"In credit","Paid")))</f>
        <v/>
      </c>
      <c r="M34" s="15">
        <f>IF(I34="","",I34-TODAY())</f>
        <v/>
      </c>
      <c r="N34" s="15">
        <f>IF(M34="","",IF(M34&lt;0,"Expired",IF(M34&lt;=90,"Renew soon","")))</f>
        <v/>
      </c>
    </row>
    <row r="35">
      <c r="A35" s="7" t="n"/>
      <c r="B35" s="7" t="n"/>
      <c r="C35" s="7" t="n"/>
      <c r="D35" s="11" t="n"/>
      <c r="E35" s="11" t="n"/>
      <c r="F35" s="11" t="n"/>
      <c r="G35" s="12">
        <f>IF(A35="","",SUM(D35:F35))</f>
        <v/>
      </c>
      <c r="H35" s="13" t="n"/>
      <c r="I35" s="14">
        <f>IF(H35="","",DATE(YEAR(H35)+1,MONTH(H35),DAY(H35))-1)</f>
        <v/>
      </c>
      <c r="J35" s="12">
        <f>IF(OR(A35="",H35=""),"",SUMIFS(Payments!$E$5:$E$504,Payments!$C$5:$C$504,A35,Payments!$A$5:$A$504,"&gt;="&amp;H35,Payments!$A$5:$A$504,"&lt;="&amp;I35))</f>
        <v/>
      </c>
      <c r="K35" s="12">
        <f>IF(J35="","",G35-J35)</f>
        <v/>
      </c>
      <c r="L35" s="15">
        <f>IF(K35="","",IF(K35&gt;0,"Owing",IF(K35&lt;0,"In credit","Paid")))</f>
        <v/>
      </c>
      <c r="M35" s="15">
        <f>IF(I35="","",I35-TODAY())</f>
        <v/>
      </c>
      <c r="N35" s="15">
        <f>IF(M35="","",IF(M35&lt;0,"Expired",IF(M35&lt;=90,"Renew soon","")))</f>
        <v/>
      </c>
    </row>
    <row r="36">
      <c r="A36" s="7" t="n"/>
      <c r="B36" s="7" t="n"/>
      <c r="C36" s="7" t="n"/>
      <c r="D36" s="11" t="n"/>
      <c r="E36" s="11" t="n"/>
      <c r="F36" s="11" t="n"/>
      <c r="G36" s="12">
        <f>IF(A36="","",SUM(D36:F36))</f>
        <v/>
      </c>
      <c r="H36" s="13" t="n"/>
      <c r="I36" s="14">
        <f>IF(H36="","",DATE(YEAR(H36)+1,MONTH(H36),DAY(H36))-1)</f>
        <v/>
      </c>
      <c r="J36" s="12">
        <f>IF(OR(A36="",H36=""),"",SUMIFS(Payments!$E$5:$E$504,Payments!$C$5:$C$504,A36,Payments!$A$5:$A$504,"&gt;="&amp;H36,Payments!$A$5:$A$504,"&lt;="&amp;I36))</f>
        <v/>
      </c>
      <c r="K36" s="12">
        <f>IF(J36="","",G36-J36)</f>
        <v/>
      </c>
      <c r="L36" s="15">
        <f>IF(K36="","",IF(K36&gt;0,"Owing",IF(K36&lt;0,"In credit","Paid")))</f>
        <v/>
      </c>
      <c r="M36" s="15">
        <f>IF(I36="","",I36-TODAY())</f>
        <v/>
      </c>
      <c r="N36" s="15">
        <f>IF(M36="","",IF(M36&lt;0,"Expired",IF(M36&lt;=90,"Renew soon","")))</f>
        <v/>
      </c>
    </row>
    <row r="37">
      <c r="A37" s="7" t="n"/>
      <c r="B37" s="7" t="n"/>
      <c r="C37" s="7" t="n"/>
      <c r="D37" s="11" t="n"/>
      <c r="E37" s="11" t="n"/>
      <c r="F37" s="11" t="n"/>
      <c r="G37" s="12">
        <f>IF(A37="","",SUM(D37:F37))</f>
        <v/>
      </c>
      <c r="H37" s="13" t="n"/>
      <c r="I37" s="14">
        <f>IF(H37="","",DATE(YEAR(H37)+1,MONTH(H37),DAY(H37))-1)</f>
        <v/>
      </c>
      <c r="J37" s="12">
        <f>IF(OR(A37="",H37=""),"",SUMIFS(Payments!$E$5:$E$504,Payments!$C$5:$C$504,A37,Payments!$A$5:$A$504,"&gt;="&amp;H37,Payments!$A$5:$A$504,"&lt;="&amp;I37))</f>
        <v/>
      </c>
      <c r="K37" s="12">
        <f>IF(J37="","",G37-J37)</f>
        <v/>
      </c>
      <c r="L37" s="15">
        <f>IF(K37="","",IF(K37&gt;0,"Owing",IF(K37&lt;0,"In credit","Paid")))</f>
        <v/>
      </c>
      <c r="M37" s="15">
        <f>IF(I37="","",I37-TODAY())</f>
        <v/>
      </c>
      <c r="N37" s="15">
        <f>IF(M37="","",IF(M37&lt;0,"Expired",IF(M37&lt;=90,"Renew soon","")))</f>
        <v/>
      </c>
    </row>
    <row r="38">
      <c r="A38" s="7" t="n"/>
      <c r="B38" s="7" t="n"/>
      <c r="C38" s="7" t="n"/>
      <c r="D38" s="11" t="n"/>
      <c r="E38" s="11" t="n"/>
      <c r="F38" s="11" t="n"/>
      <c r="G38" s="12">
        <f>IF(A38="","",SUM(D38:F38))</f>
        <v/>
      </c>
      <c r="H38" s="13" t="n"/>
      <c r="I38" s="14">
        <f>IF(H38="","",DATE(YEAR(H38)+1,MONTH(H38),DAY(H38))-1)</f>
        <v/>
      </c>
      <c r="J38" s="12">
        <f>IF(OR(A38="",H38=""),"",SUMIFS(Payments!$E$5:$E$504,Payments!$C$5:$C$504,A38,Payments!$A$5:$A$504,"&gt;="&amp;H38,Payments!$A$5:$A$504,"&lt;="&amp;I38))</f>
        <v/>
      </c>
      <c r="K38" s="12">
        <f>IF(J38="","",G38-J38)</f>
        <v/>
      </c>
      <c r="L38" s="15">
        <f>IF(K38="","",IF(K38&gt;0,"Owing",IF(K38&lt;0,"In credit","Paid")))</f>
        <v/>
      </c>
      <c r="M38" s="15">
        <f>IF(I38="","",I38-TODAY())</f>
        <v/>
      </c>
      <c r="N38" s="15">
        <f>IF(M38="","",IF(M38&lt;0,"Expired",IF(M38&lt;=90,"Renew soon","")))</f>
        <v/>
      </c>
    </row>
    <row r="39">
      <c r="A39" s="7" t="n"/>
      <c r="B39" s="7" t="n"/>
      <c r="C39" s="7" t="n"/>
      <c r="D39" s="11" t="n"/>
      <c r="E39" s="11" t="n"/>
      <c r="F39" s="11" t="n"/>
      <c r="G39" s="12">
        <f>IF(A39="","",SUM(D39:F39))</f>
        <v/>
      </c>
      <c r="H39" s="13" t="n"/>
      <c r="I39" s="14">
        <f>IF(H39="","",DATE(YEAR(H39)+1,MONTH(H39),DAY(H39))-1)</f>
        <v/>
      </c>
      <c r="J39" s="12">
        <f>IF(OR(A39="",H39=""),"",SUMIFS(Payments!$E$5:$E$504,Payments!$C$5:$C$504,A39,Payments!$A$5:$A$504,"&gt;="&amp;H39,Payments!$A$5:$A$504,"&lt;="&amp;I39))</f>
        <v/>
      </c>
      <c r="K39" s="12">
        <f>IF(J39="","",G39-J39)</f>
        <v/>
      </c>
      <c r="L39" s="15">
        <f>IF(K39="","",IF(K39&gt;0,"Owing",IF(K39&lt;0,"In credit","Paid")))</f>
        <v/>
      </c>
      <c r="M39" s="15">
        <f>IF(I39="","",I39-TODAY())</f>
        <v/>
      </c>
      <c r="N39" s="15">
        <f>IF(M39="","",IF(M39&lt;0,"Expired",IF(M39&lt;=90,"Renew soon","")))</f>
        <v/>
      </c>
    </row>
    <row r="40">
      <c r="A40" s="7" t="n"/>
      <c r="B40" s="7" t="n"/>
      <c r="C40" s="7" t="n"/>
      <c r="D40" s="11" t="n"/>
      <c r="E40" s="11" t="n"/>
      <c r="F40" s="11" t="n"/>
      <c r="G40" s="12">
        <f>IF(A40="","",SUM(D40:F40))</f>
        <v/>
      </c>
      <c r="H40" s="13" t="n"/>
      <c r="I40" s="14">
        <f>IF(H40="","",DATE(YEAR(H40)+1,MONTH(H40),DAY(H40))-1)</f>
        <v/>
      </c>
      <c r="J40" s="12">
        <f>IF(OR(A40="",H40=""),"",SUMIFS(Payments!$E$5:$E$504,Payments!$C$5:$C$504,A40,Payments!$A$5:$A$504,"&gt;="&amp;H40,Payments!$A$5:$A$504,"&lt;="&amp;I40))</f>
        <v/>
      </c>
      <c r="K40" s="12">
        <f>IF(J40="","",G40-J40)</f>
        <v/>
      </c>
      <c r="L40" s="15">
        <f>IF(K40="","",IF(K40&gt;0,"Owing",IF(K40&lt;0,"In credit","Paid")))</f>
        <v/>
      </c>
      <c r="M40" s="15">
        <f>IF(I40="","",I40-TODAY())</f>
        <v/>
      </c>
      <c r="N40" s="15">
        <f>IF(M40="","",IF(M40&lt;0,"Expired",IF(M40&lt;=90,"Renew soon","")))</f>
        <v/>
      </c>
    </row>
    <row r="41">
      <c r="A41" s="7" t="n"/>
      <c r="B41" s="7" t="n"/>
      <c r="C41" s="7" t="n"/>
      <c r="D41" s="11" t="n"/>
      <c r="E41" s="11" t="n"/>
      <c r="F41" s="11" t="n"/>
      <c r="G41" s="12">
        <f>IF(A41="","",SUM(D41:F41))</f>
        <v/>
      </c>
      <c r="H41" s="13" t="n"/>
      <c r="I41" s="14">
        <f>IF(H41="","",DATE(YEAR(H41)+1,MONTH(H41),DAY(H41))-1)</f>
        <v/>
      </c>
      <c r="J41" s="12">
        <f>IF(OR(A41="",H41=""),"",SUMIFS(Payments!$E$5:$E$504,Payments!$C$5:$C$504,A41,Payments!$A$5:$A$504,"&gt;="&amp;H41,Payments!$A$5:$A$504,"&lt;="&amp;I41))</f>
        <v/>
      </c>
      <c r="K41" s="12">
        <f>IF(J41="","",G41-J41)</f>
        <v/>
      </c>
      <c r="L41" s="15">
        <f>IF(K41="","",IF(K41&gt;0,"Owing",IF(K41&lt;0,"In credit","Paid")))</f>
        <v/>
      </c>
      <c r="M41" s="15">
        <f>IF(I41="","",I41-TODAY())</f>
        <v/>
      </c>
      <c r="N41" s="15">
        <f>IF(M41="","",IF(M41&lt;0,"Expired",IF(M41&lt;=90,"Renew soon","")))</f>
        <v/>
      </c>
    </row>
    <row r="42">
      <c r="A42" s="7" t="n"/>
      <c r="B42" s="7" t="n"/>
      <c r="C42" s="7" t="n"/>
      <c r="D42" s="11" t="n"/>
      <c r="E42" s="11" t="n"/>
      <c r="F42" s="11" t="n"/>
      <c r="G42" s="12">
        <f>IF(A42="","",SUM(D42:F42))</f>
        <v/>
      </c>
      <c r="H42" s="13" t="n"/>
      <c r="I42" s="14">
        <f>IF(H42="","",DATE(YEAR(H42)+1,MONTH(H42),DAY(H42))-1)</f>
        <v/>
      </c>
      <c r="J42" s="12">
        <f>IF(OR(A42="",H42=""),"",SUMIFS(Payments!$E$5:$E$504,Payments!$C$5:$C$504,A42,Payments!$A$5:$A$504,"&gt;="&amp;H42,Payments!$A$5:$A$504,"&lt;="&amp;I42))</f>
        <v/>
      </c>
      <c r="K42" s="12">
        <f>IF(J42="","",G42-J42)</f>
        <v/>
      </c>
      <c r="L42" s="15">
        <f>IF(K42="","",IF(K42&gt;0,"Owing",IF(K42&lt;0,"In credit","Paid")))</f>
        <v/>
      </c>
      <c r="M42" s="15">
        <f>IF(I42="","",I42-TODAY())</f>
        <v/>
      </c>
      <c r="N42" s="15">
        <f>IF(M42="","",IF(M42&lt;0,"Expired",IF(M42&lt;=90,"Renew soon","")))</f>
        <v/>
      </c>
    </row>
    <row r="43">
      <c r="A43" s="7" t="n"/>
      <c r="B43" s="7" t="n"/>
      <c r="C43" s="7" t="n"/>
      <c r="D43" s="11" t="n"/>
      <c r="E43" s="11" t="n"/>
      <c r="F43" s="11" t="n"/>
      <c r="G43" s="12">
        <f>IF(A43="","",SUM(D43:F43))</f>
        <v/>
      </c>
      <c r="H43" s="13" t="n"/>
      <c r="I43" s="14">
        <f>IF(H43="","",DATE(YEAR(H43)+1,MONTH(H43),DAY(H43))-1)</f>
        <v/>
      </c>
      <c r="J43" s="12">
        <f>IF(OR(A43="",H43=""),"",SUMIFS(Payments!$E$5:$E$504,Payments!$C$5:$C$504,A43,Payments!$A$5:$A$504,"&gt;="&amp;H43,Payments!$A$5:$A$504,"&lt;="&amp;I43))</f>
        <v/>
      </c>
      <c r="K43" s="12">
        <f>IF(J43="","",G43-J43)</f>
        <v/>
      </c>
      <c r="L43" s="15">
        <f>IF(K43="","",IF(K43&gt;0,"Owing",IF(K43&lt;0,"In credit","Paid")))</f>
        <v/>
      </c>
      <c r="M43" s="15">
        <f>IF(I43="","",I43-TODAY())</f>
        <v/>
      </c>
      <c r="N43" s="15">
        <f>IF(M43="","",IF(M43&lt;0,"Expired",IF(M43&lt;=90,"Renew soon","")))</f>
        <v/>
      </c>
    </row>
    <row r="44">
      <c r="A44" s="7" t="n"/>
      <c r="B44" s="7" t="n"/>
      <c r="C44" s="7" t="n"/>
      <c r="D44" s="11" t="n"/>
      <c r="E44" s="11" t="n"/>
      <c r="F44" s="11" t="n"/>
      <c r="G44" s="12">
        <f>IF(A44="","",SUM(D44:F44))</f>
        <v/>
      </c>
      <c r="H44" s="13" t="n"/>
      <c r="I44" s="14">
        <f>IF(H44="","",DATE(YEAR(H44)+1,MONTH(H44),DAY(H44))-1)</f>
        <v/>
      </c>
      <c r="J44" s="12">
        <f>IF(OR(A44="",H44=""),"",SUMIFS(Payments!$E$5:$E$504,Payments!$C$5:$C$504,A44,Payments!$A$5:$A$504,"&gt;="&amp;H44,Payments!$A$5:$A$504,"&lt;="&amp;I44))</f>
        <v/>
      </c>
      <c r="K44" s="12">
        <f>IF(J44="","",G44-J44)</f>
        <v/>
      </c>
      <c r="L44" s="15">
        <f>IF(K44="","",IF(K44&gt;0,"Owing",IF(K44&lt;0,"In credit","Paid")))</f>
        <v/>
      </c>
      <c r="M44" s="15">
        <f>IF(I44="","",I44-TODAY())</f>
        <v/>
      </c>
      <c r="N44" s="15">
        <f>IF(M44="","",IF(M44&lt;0,"Expired",IF(M44&lt;=90,"Renew soon","")))</f>
        <v/>
      </c>
    </row>
    <row r="45">
      <c r="A45" s="7" t="n"/>
      <c r="B45" s="7" t="n"/>
      <c r="C45" s="7" t="n"/>
      <c r="D45" s="11" t="n"/>
      <c r="E45" s="11" t="n"/>
      <c r="F45" s="11" t="n"/>
      <c r="G45" s="12">
        <f>IF(A45="","",SUM(D45:F45))</f>
        <v/>
      </c>
      <c r="H45" s="13" t="n"/>
      <c r="I45" s="14">
        <f>IF(H45="","",DATE(YEAR(H45)+1,MONTH(H45),DAY(H45))-1)</f>
        <v/>
      </c>
      <c r="J45" s="12">
        <f>IF(OR(A45="",H45=""),"",SUMIFS(Payments!$E$5:$E$504,Payments!$C$5:$C$504,A45,Payments!$A$5:$A$504,"&gt;="&amp;H45,Payments!$A$5:$A$504,"&lt;="&amp;I45))</f>
        <v/>
      </c>
      <c r="K45" s="12">
        <f>IF(J45="","",G45-J45)</f>
        <v/>
      </c>
      <c r="L45" s="15">
        <f>IF(K45="","",IF(K45&gt;0,"Owing",IF(K45&lt;0,"In credit","Paid")))</f>
        <v/>
      </c>
      <c r="M45" s="15">
        <f>IF(I45="","",I45-TODAY())</f>
        <v/>
      </c>
      <c r="N45" s="15">
        <f>IF(M45="","",IF(M45&lt;0,"Expired",IF(M45&lt;=90,"Renew soon","")))</f>
        <v/>
      </c>
    </row>
    <row r="46">
      <c r="A46" s="7" t="n"/>
      <c r="B46" s="7" t="n"/>
      <c r="C46" s="7" t="n"/>
      <c r="D46" s="11" t="n"/>
      <c r="E46" s="11" t="n"/>
      <c r="F46" s="11" t="n"/>
      <c r="G46" s="12">
        <f>IF(A46="","",SUM(D46:F46))</f>
        <v/>
      </c>
      <c r="H46" s="13" t="n"/>
      <c r="I46" s="14">
        <f>IF(H46="","",DATE(YEAR(H46)+1,MONTH(H46),DAY(H46))-1)</f>
        <v/>
      </c>
      <c r="J46" s="12">
        <f>IF(OR(A46="",H46=""),"",SUMIFS(Payments!$E$5:$E$504,Payments!$C$5:$C$504,A46,Payments!$A$5:$A$504,"&gt;="&amp;H46,Payments!$A$5:$A$504,"&lt;="&amp;I46))</f>
        <v/>
      </c>
      <c r="K46" s="12">
        <f>IF(J46="","",G46-J46)</f>
        <v/>
      </c>
      <c r="L46" s="15">
        <f>IF(K46="","",IF(K46&gt;0,"Owing",IF(K46&lt;0,"In credit","Paid")))</f>
        <v/>
      </c>
      <c r="M46" s="15">
        <f>IF(I46="","",I46-TODAY())</f>
        <v/>
      </c>
      <c r="N46" s="15">
        <f>IF(M46="","",IF(M46&lt;0,"Expired",IF(M46&lt;=90,"Renew soon","")))</f>
        <v/>
      </c>
    </row>
    <row r="47">
      <c r="A47" s="7" t="n"/>
      <c r="B47" s="7" t="n"/>
      <c r="C47" s="7" t="n"/>
      <c r="D47" s="11" t="n"/>
      <c r="E47" s="11" t="n"/>
      <c r="F47" s="11" t="n"/>
      <c r="G47" s="12">
        <f>IF(A47="","",SUM(D47:F47))</f>
        <v/>
      </c>
      <c r="H47" s="13" t="n"/>
      <c r="I47" s="14">
        <f>IF(H47="","",DATE(YEAR(H47)+1,MONTH(H47),DAY(H47))-1)</f>
        <v/>
      </c>
      <c r="J47" s="12">
        <f>IF(OR(A47="",H47=""),"",SUMIFS(Payments!$E$5:$E$504,Payments!$C$5:$C$504,A47,Payments!$A$5:$A$504,"&gt;="&amp;H47,Payments!$A$5:$A$504,"&lt;="&amp;I47))</f>
        <v/>
      </c>
      <c r="K47" s="12">
        <f>IF(J47="","",G47-J47)</f>
        <v/>
      </c>
      <c r="L47" s="15">
        <f>IF(K47="","",IF(K47&gt;0,"Owing",IF(K47&lt;0,"In credit","Paid")))</f>
        <v/>
      </c>
      <c r="M47" s="15">
        <f>IF(I47="","",I47-TODAY())</f>
        <v/>
      </c>
      <c r="N47" s="15">
        <f>IF(M47="","",IF(M47&lt;0,"Expired",IF(M47&lt;=90,"Renew soon","")))</f>
        <v/>
      </c>
    </row>
    <row r="48">
      <c r="A48" s="7" t="n"/>
      <c r="B48" s="7" t="n"/>
      <c r="C48" s="7" t="n"/>
      <c r="D48" s="11" t="n"/>
      <c r="E48" s="11" t="n"/>
      <c r="F48" s="11" t="n"/>
      <c r="G48" s="12">
        <f>IF(A48="","",SUM(D48:F48))</f>
        <v/>
      </c>
      <c r="H48" s="13" t="n"/>
      <c r="I48" s="14">
        <f>IF(H48="","",DATE(YEAR(H48)+1,MONTH(H48),DAY(H48))-1)</f>
        <v/>
      </c>
      <c r="J48" s="12">
        <f>IF(OR(A48="",H48=""),"",SUMIFS(Payments!$E$5:$E$504,Payments!$C$5:$C$504,A48,Payments!$A$5:$A$504,"&gt;="&amp;H48,Payments!$A$5:$A$504,"&lt;="&amp;I48))</f>
        <v/>
      </c>
      <c r="K48" s="12">
        <f>IF(J48="","",G48-J48)</f>
        <v/>
      </c>
      <c r="L48" s="15">
        <f>IF(K48="","",IF(K48&gt;0,"Owing",IF(K48&lt;0,"In credit","Paid")))</f>
        <v/>
      </c>
      <c r="M48" s="15">
        <f>IF(I48="","",I48-TODAY())</f>
        <v/>
      </c>
      <c r="N48" s="15">
        <f>IF(M48="","",IF(M48&lt;0,"Expired",IF(M48&lt;=90,"Renew soon","")))</f>
        <v/>
      </c>
    </row>
    <row r="49">
      <c r="A49" s="7" t="n"/>
      <c r="B49" s="7" t="n"/>
      <c r="C49" s="7" t="n"/>
      <c r="D49" s="11" t="n"/>
      <c r="E49" s="11" t="n"/>
      <c r="F49" s="11" t="n"/>
      <c r="G49" s="12">
        <f>IF(A49="","",SUM(D49:F49))</f>
        <v/>
      </c>
      <c r="H49" s="13" t="n"/>
      <c r="I49" s="14">
        <f>IF(H49="","",DATE(YEAR(H49)+1,MONTH(H49),DAY(H49))-1)</f>
        <v/>
      </c>
      <c r="J49" s="12">
        <f>IF(OR(A49="",H49=""),"",SUMIFS(Payments!$E$5:$E$504,Payments!$C$5:$C$504,A49,Payments!$A$5:$A$504,"&gt;="&amp;H49,Payments!$A$5:$A$504,"&lt;="&amp;I49))</f>
        <v/>
      </c>
      <c r="K49" s="12">
        <f>IF(J49="","",G49-J49)</f>
        <v/>
      </c>
      <c r="L49" s="15">
        <f>IF(K49="","",IF(K49&gt;0,"Owing",IF(K49&lt;0,"In credit","Paid")))</f>
        <v/>
      </c>
      <c r="M49" s="15">
        <f>IF(I49="","",I49-TODAY())</f>
        <v/>
      </c>
      <c r="N49" s="15">
        <f>IF(M49="","",IF(M49&lt;0,"Expired",IF(M49&lt;=90,"Renew soon","")))</f>
        <v/>
      </c>
    </row>
    <row r="50">
      <c r="A50" s="7" t="n"/>
      <c r="B50" s="7" t="n"/>
      <c r="C50" s="7" t="n"/>
      <c r="D50" s="11" t="n"/>
      <c r="E50" s="11" t="n"/>
      <c r="F50" s="11" t="n"/>
      <c r="G50" s="12">
        <f>IF(A50="","",SUM(D50:F50))</f>
        <v/>
      </c>
      <c r="H50" s="13" t="n"/>
      <c r="I50" s="14">
        <f>IF(H50="","",DATE(YEAR(H50)+1,MONTH(H50),DAY(H50))-1)</f>
        <v/>
      </c>
      <c r="J50" s="12">
        <f>IF(OR(A50="",H50=""),"",SUMIFS(Payments!$E$5:$E$504,Payments!$C$5:$C$504,A50,Payments!$A$5:$A$504,"&gt;="&amp;H50,Payments!$A$5:$A$504,"&lt;="&amp;I50))</f>
        <v/>
      </c>
      <c r="K50" s="12">
        <f>IF(J50="","",G50-J50)</f>
        <v/>
      </c>
      <c r="L50" s="15">
        <f>IF(K50="","",IF(K50&gt;0,"Owing",IF(K50&lt;0,"In credit","Paid")))</f>
        <v/>
      </c>
      <c r="M50" s="15">
        <f>IF(I50="","",I50-TODAY())</f>
        <v/>
      </c>
      <c r="N50" s="15">
        <f>IF(M50="","",IF(M50&lt;0,"Expired",IF(M50&lt;=90,"Renew soon","")))</f>
        <v/>
      </c>
    </row>
    <row r="51">
      <c r="A51" s="7" t="n"/>
      <c r="B51" s="7" t="n"/>
      <c r="C51" s="7" t="n"/>
      <c r="D51" s="11" t="n"/>
      <c r="E51" s="11" t="n"/>
      <c r="F51" s="11" t="n"/>
      <c r="G51" s="12">
        <f>IF(A51="","",SUM(D51:F51))</f>
        <v/>
      </c>
      <c r="H51" s="13" t="n"/>
      <c r="I51" s="14">
        <f>IF(H51="","",DATE(YEAR(H51)+1,MONTH(H51),DAY(H51))-1)</f>
        <v/>
      </c>
      <c r="J51" s="12">
        <f>IF(OR(A51="",H51=""),"",SUMIFS(Payments!$E$5:$E$504,Payments!$C$5:$C$504,A51,Payments!$A$5:$A$504,"&gt;="&amp;H51,Payments!$A$5:$A$504,"&lt;="&amp;I51))</f>
        <v/>
      </c>
      <c r="K51" s="12">
        <f>IF(J51="","",G51-J51)</f>
        <v/>
      </c>
      <c r="L51" s="15">
        <f>IF(K51="","",IF(K51&gt;0,"Owing",IF(K51&lt;0,"In credit","Paid")))</f>
        <v/>
      </c>
      <c r="M51" s="15">
        <f>IF(I51="","",I51-TODAY())</f>
        <v/>
      </c>
      <c r="N51" s="15">
        <f>IF(M51="","",IF(M51&lt;0,"Expired",IF(M51&lt;=90,"Renew soon","")))</f>
        <v/>
      </c>
    </row>
    <row r="52">
      <c r="A52" s="7" t="n"/>
      <c r="B52" s="7" t="n"/>
      <c r="C52" s="7" t="n"/>
      <c r="D52" s="11" t="n"/>
      <c r="E52" s="11" t="n"/>
      <c r="F52" s="11" t="n"/>
      <c r="G52" s="12">
        <f>IF(A52="","",SUM(D52:F52))</f>
        <v/>
      </c>
      <c r="H52" s="13" t="n"/>
      <c r="I52" s="14">
        <f>IF(H52="","",DATE(YEAR(H52)+1,MONTH(H52),DAY(H52))-1)</f>
        <v/>
      </c>
      <c r="J52" s="12">
        <f>IF(OR(A52="",H52=""),"",SUMIFS(Payments!$E$5:$E$504,Payments!$C$5:$C$504,A52,Payments!$A$5:$A$504,"&gt;="&amp;H52,Payments!$A$5:$A$504,"&lt;="&amp;I52))</f>
        <v/>
      </c>
      <c r="K52" s="12">
        <f>IF(J52="","",G52-J52)</f>
        <v/>
      </c>
      <c r="L52" s="15">
        <f>IF(K52="","",IF(K52&gt;0,"Owing",IF(K52&lt;0,"In credit","Paid")))</f>
        <v/>
      </c>
      <c r="M52" s="15">
        <f>IF(I52="","",I52-TODAY())</f>
        <v/>
      </c>
      <c r="N52" s="15">
        <f>IF(M52="","",IF(M52&lt;0,"Expired",IF(M52&lt;=90,"Renew soon","")))</f>
        <v/>
      </c>
    </row>
    <row r="53">
      <c r="A53" s="7" t="n"/>
      <c r="B53" s="7" t="n"/>
      <c r="C53" s="7" t="n"/>
      <c r="D53" s="11" t="n"/>
      <c r="E53" s="11" t="n"/>
      <c r="F53" s="11" t="n"/>
      <c r="G53" s="12">
        <f>IF(A53="","",SUM(D53:F53))</f>
        <v/>
      </c>
      <c r="H53" s="13" t="n"/>
      <c r="I53" s="14">
        <f>IF(H53="","",DATE(YEAR(H53)+1,MONTH(H53),DAY(H53))-1)</f>
        <v/>
      </c>
      <c r="J53" s="12">
        <f>IF(OR(A53="",H53=""),"",SUMIFS(Payments!$E$5:$E$504,Payments!$C$5:$C$504,A53,Payments!$A$5:$A$504,"&gt;="&amp;H53,Payments!$A$5:$A$504,"&lt;="&amp;I53))</f>
        <v/>
      </c>
      <c r="K53" s="12">
        <f>IF(J53="","",G53-J53)</f>
        <v/>
      </c>
      <c r="L53" s="15">
        <f>IF(K53="","",IF(K53&gt;0,"Owing",IF(K53&lt;0,"In credit","Paid")))</f>
        <v/>
      </c>
      <c r="M53" s="15">
        <f>IF(I53="","",I53-TODAY())</f>
        <v/>
      </c>
      <c r="N53" s="15">
        <f>IF(M53="","",IF(M53&lt;0,"Expired",IF(M53&lt;=90,"Renew soon","")))</f>
        <v/>
      </c>
    </row>
    <row r="54">
      <c r="A54" s="7" t="n"/>
      <c r="B54" s="7" t="n"/>
      <c r="C54" s="7" t="n"/>
      <c r="D54" s="11" t="n"/>
      <c r="E54" s="11" t="n"/>
      <c r="F54" s="11" t="n"/>
      <c r="G54" s="12">
        <f>IF(A54="","",SUM(D54:F54))</f>
        <v/>
      </c>
      <c r="H54" s="13" t="n"/>
      <c r="I54" s="14">
        <f>IF(H54="","",DATE(YEAR(H54)+1,MONTH(H54),DAY(H54))-1)</f>
        <v/>
      </c>
      <c r="J54" s="12">
        <f>IF(OR(A54="",H54=""),"",SUMIFS(Payments!$E$5:$E$504,Payments!$C$5:$C$504,A54,Payments!$A$5:$A$504,"&gt;="&amp;H54,Payments!$A$5:$A$504,"&lt;="&amp;I54))</f>
        <v/>
      </c>
      <c r="K54" s="12">
        <f>IF(J54="","",G54-J54)</f>
        <v/>
      </c>
      <c r="L54" s="15">
        <f>IF(K54="","",IF(K54&gt;0,"Owing",IF(K54&lt;0,"In credit","Paid")))</f>
        <v/>
      </c>
      <c r="M54" s="15">
        <f>IF(I54="","",I54-TODAY())</f>
        <v/>
      </c>
      <c r="N54" s="15">
        <f>IF(M54="","",IF(M54&lt;0,"Expired",IF(M54&lt;=90,"Renew soon","")))</f>
        <v/>
      </c>
    </row>
    <row r="56">
      <c r="F56" s="6" t="inlineStr">
        <is>
          <t>Totals</t>
        </is>
      </c>
      <c r="G56" s="16">
        <f>SUM(G5:G54)</f>
        <v/>
      </c>
      <c r="J56" s="16">
        <f>SUM(J5:J54)</f>
        <v/>
      </c>
      <c r="K56" s="16">
        <f>SUM(K5:K54)</f>
        <v/>
      </c>
    </row>
    <row r="57">
      <c r="F57" t="inlineStr">
        <is>
          <t>Units owing</t>
        </is>
      </c>
      <c r="G57">
        <f>COUNTIF(L5:L54,"Owing")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24" customWidth="1" min="4" max="4"/>
    <col width="13" customWidth="1" min="5" max="5"/>
    <col width="15" customWidth="1" min="6" max="6"/>
    <col width="13" customWidth="1" min="7" max="7"/>
    <col width="28" customWidth="1" min="8" max="8"/>
    <col hidden="1" width="10" customWidth="1" min="9" max="9"/>
  </cols>
  <sheetData>
    <row r="1">
      <c r="A1" s="8" t="inlineStr">
        <is>
          <t>Payment log</t>
        </is>
      </c>
    </row>
    <row r="2">
      <c r="A2" s="9" t="inlineStr">
        <is>
          <t>Log every payment, including part payments, on the day it arrives. Never delete a row: if a payment was wrong, add a correcting row with a minus amount.</t>
        </is>
      </c>
    </row>
    <row r="4" ht="32" customHeight="1">
      <c r="A4" s="10" t="inlineStr">
        <is>
          <t>Date received</t>
        </is>
      </c>
      <c r="B4" s="10" t="inlineStr">
        <is>
          <t>Receipt no.</t>
        </is>
      </c>
      <c r="C4" s="10" t="inlineStr">
        <is>
          <t>Unit</t>
        </is>
      </c>
      <c r="D4" s="10" t="inlineStr">
        <is>
          <t>Tenant</t>
        </is>
      </c>
      <c r="E4" s="10" t="inlineStr">
        <is>
          <t>Amount</t>
        </is>
      </c>
      <c r="F4" s="10" t="inlineStr">
        <is>
          <t>For</t>
        </is>
      </c>
      <c r="G4" s="10" t="inlineStr">
        <is>
          <t>Method</t>
        </is>
      </c>
      <c r="H4" s="10" t="inlineStr">
        <is>
          <t>Period / note</t>
        </is>
      </c>
      <c r="I4" s="10" t="inlineStr">
        <is>
          <t>Statement row</t>
        </is>
      </c>
    </row>
    <row r="5">
      <c r="A5" s="13" t="n">
        <v>46083</v>
      </c>
      <c r="B5" s="15">
        <f>IF(OR(A5="",E5=""),"",Setup!$B$4&amp;"-"&amp;TEXT(COUNT($E$5:E5),"0000"))</f>
        <v/>
      </c>
      <c r="C5" s="7" t="inlineStr">
        <is>
          <t>Flat 1</t>
        </is>
      </c>
      <c r="D5" s="15">
        <f>IF(C5="","",IF(ISNA(MATCH(C5,Tenants!$A$5:$A$54,0)),"Unknown unit",INDEX(Tenants!$B$5:$B$54,MATCH(C5,Tenants!$A$5:$A$54,0))))</f>
        <v/>
      </c>
      <c r="E5" s="11" t="n">
        <v>1000000</v>
      </c>
      <c r="F5" s="7" t="inlineStr">
        <is>
          <t>Rent</t>
        </is>
      </c>
      <c r="G5" s="7" t="inlineStr">
        <is>
          <t>Transfer</t>
        </is>
      </c>
      <c r="H5" s="7" t="inlineStr">
        <is>
          <t>Part payment, 2026/27</t>
        </is>
      </c>
      <c r="I5" s="15">
        <f>IF(AND(C5&lt;&gt;"",C5=Statement!$B$4),COUNTIF($C$5:C5,Statement!$B$4),"")</f>
        <v/>
      </c>
    </row>
    <row r="6">
      <c r="A6" s="13" t="n">
        <v>46157</v>
      </c>
      <c r="B6" s="15">
        <f>IF(OR(A6="",E6=""),"",Setup!$B$4&amp;"-"&amp;TEXT(COUNT($E$5:E6),"0000"))</f>
        <v/>
      </c>
      <c r="C6" s="7" t="inlineStr">
        <is>
          <t>Flat 1</t>
        </is>
      </c>
      <c r="D6" s="15">
        <f>IF(C6="","",IF(ISNA(MATCH(C6,Tenants!$A$5:$A$54,0)),"Unknown unit",INDEX(Tenants!$B$5:$B$54,MATCH(C6,Tenants!$A$5:$A$54,0))))</f>
        <v/>
      </c>
      <c r="E6" s="11" t="n">
        <v>800000</v>
      </c>
      <c r="F6" s="7" t="inlineStr">
        <is>
          <t>Rent</t>
        </is>
      </c>
      <c r="G6" s="7" t="inlineStr">
        <is>
          <t>Transfer</t>
        </is>
      </c>
      <c r="H6" s="7" t="inlineStr">
        <is>
          <t>Balance of rent, 2026/27</t>
        </is>
      </c>
      <c r="I6" s="15">
        <f>IF(AND(C6&lt;&gt;"",C6=Statement!$B$4),COUNTIF($C$5:C6,Statement!$B$4),"")</f>
        <v/>
      </c>
    </row>
    <row r="7">
      <c r="A7" s="13" t="n">
        <v>46027</v>
      </c>
      <c r="B7" s="15">
        <f>IF(OR(A7="",E7=""),"",Setup!$B$4&amp;"-"&amp;TEXT(COUNT($E$5:E7),"0000"))</f>
        <v/>
      </c>
      <c r="C7" s="7" t="inlineStr">
        <is>
          <t>Flat 2</t>
        </is>
      </c>
      <c r="D7" s="15">
        <f>IF(C7="","",IF(ISNA(MATCH(C7,Tenants!$A$5:$A$54,0)),"Unknown unit",INDEX(Tenants!$B$5:$B$54,MATCH(C7,Tenants!$A$5:$A$54,0))))</f>
        <v/>
      </c>
      <c r="E7" s="11" t="n">
        <v>2050000</v>
      </c>
      <c r="F7" s="7" t="inlineStr">
        <is>
          <t>Rent and service charge</t>
        </is>
      </c>
      <c r="G7" s="7" t="inlineStr">
        <is>
          <t>Transfer</t>
        </is>
      </c>
      <c r="H7" s="7" t="inlineStr">
        <is>
          <t>2026/27 in full</t>
        </is>
      </c>
      <c r="I7" s="15">
        <f>IF(AND(C7&lt;&gt;"",C7=Statement!$B$4),COUNTIF($C$5:C7,Statement!$B$4),"")</f>
        <v/>
      </c>
    </row>
    <row r="8">
      <c r="A8" s="13" t="n">
        <v>45994</v>
      </c>
      <c r="B8" s="15">
        <f>IF(OR(A8="",E8=""),"",Setup!$B$4&amp;"-"&amp;TEXT(COUNT($E$5:E8),"0000"))</f>
        <v/>
      </c>
      <c r="C8" s="7" t="inlineStr">
        <is>
          <t>Shop A</t>
        </is>
      </c>
      <c r="D8" s="15">
        <f>IF(C8="","",IF(ISNA(MATCH(C8,Tenants!$A$5:$A$54,0)),"Unknown unit",INDEX(Tenants!$B$5:$B$54,MATCH(C8,Tenants!$A$5:$A$54,0))))</f>
        <v/>
      </c>
      <c r="E8" s="11" t="n">
        <v>1200000</v>
      </c>
      <c r="F8" s="7" t="inlineStr">
        <is>
          <t>Rent</t>
        </is>
      </c>
      <c r="G8" s="7" t="inlineStr">
        <is>
          <t>Cheque</t>
        </is>
      </c>
      <c r="H8" s="7" t="inlineStr">
        <is>
          <t>2025/26 rent</t>
        </is>
      </c>
      <c r="I8" s="15">
        <f>IF(AND(C8&lt;&gt;"",C8=Statement!$B$4),COUNTIF($C$5:C8,Statement!$B$4),"")</f>
        <v/>
      </c>
    </row>
    <row r="9">
      <c r="A9" s="13" t="n">
        <v>46174</v>
      </c>
      <c r="B9" s="15">
        <f>IF(OR(A9="",E9=""),"",Setup!$B$4&amp;"-"&amp;TEXT(COUNT($E$5:E9),"0000"))</f>
        <v/>
      </c>
      <c r="C9" s="7" t="inlineStr">
        <is>
          <t>Flat 3</t>
        </is>
      </c>
      <c r="D9" s="15">
        <f>IF(C9="","",IF(ISNA(MATCH(C9,Tenants!$A$5:$A$54,0)),"Unknown unit",INDEX(Tenants!$B$5:$B$54,MATCH(C9,Tenants!$A$5:$A$54,0))))</f>
        <v/>
      </c>
      <c r="E9" s="11" t="n">
        <v>500000</v>
      </c>
      <c r="F9" s="7" t="inlineStr">
        <is>
          <t>Rent</t>
        </is>
      </c>
      <c r="G9" s="7" t="inlineStr">
        <is>
          <t>Cash</t>
        </is>
      </c>
      <c r="H9" s="7" t="inlineStr">
        <is>
          <t>Deposit towards 2026/27</t>
        </is>
      </c>
      <c r="I9" s="15">
        <f>IF(AND(C9&lt;&gt;"",C9=Statement!$B$4),COUNTIF($C$5:C9,Statement!$B$4),"")</f>
        <v/>
      </c>
    </row>
    <row r="10">
      <c r="A10" s="13" t="n"/>
      <c r="B10" s="15">
        <f>IF(OR(A10="",E10=""),"",Setup!$B$4&amp;"-"&amp;TEXT(COUNT($E$5:E10),"0000"))</f>
        <v/>
      </c>
      <c r="C10" s="7" t="n"/>
      <c r="D10" s="15">
        <f>IF(C10="","",IF(ISNA(MATCH(C10,Tenants!$A$5:$A$54,0)),"Unknown unit",INDEX(Tenants!$B$5:$B$54,MATCH(C10,Tenants!$A$5:$A$54,0))))</f>
        <v/>
      </c>
      <c r="E10" s="11" t="n"/>
      <c r="F10" s="7" t="n"/>
      <c r="G10" s="7" t="n"/>
      <c r="H10" s="7" t="n"/>
      <c r="I10" s="15">
        <f>IF(AND(C10&lt;&gt;"",C10=Statement!$B$4),COUNTIF($C$5:C10,Statement!$B$4),"")</f>
        <v/>
      </c>
    </row>
    <row r="11">
      <c r="A11" s="13" t="n"/>
      <c r="B11" s="15">
        <f>IF(OR(A11="",E11=""),"",Setup!$B$4&amp;"-"&amp;TEXT(COUNT($E$5:E11),"0000"))</f>
        <v/>
      </c>
      <c r="C11" s="7" t="n"/>
      <c r="D11" s="15">
        <f>IF(C11="","",IF(ISNA(MATCH(C11,Tenants!$A$5:$A$54,0)),"Unknown unit",INDEX(Tenants!$B$5:$B$54,MATCH(C11,Tenants!$A$5:$A$54,0))))</f>
        <v/>
      </c>
      <c r="E11" s="11" t="n"/>
      <c r="F11" s="7" t="n"/>
      <c r="G11" s="7" t="n"/>
      <c r="H11" s="7" t="n"/>
      <c r="I11" s="15">
        <f>IF(AND(C11&lt;&gt;"",C11=Statement!$B$4),COUNTIF($C$5:C11,Statement!$B$4),"")</f>
        <v/>
      </c>
    </row>
    <row r="12">
      <c r="A12" s="13" t="n"/>
      <c r="B12" s="15">
        <f>IF(OR(A12="",E12=""),"",Setup!$B$4&amp;"-"&amp;TEXT(COUNT($E$5:E12),"0000"))</f>
        <v/>
      </c>
      <c r="C12" s="7" t="n"/>
      <c r="D12" s="15">
        <f>IF(C12="","",IF(ISNA(MATCH(C12,Tenants!$A$5:$A$54,0)),"Unknown unit",INDEX(Tenants!$B$5:$B$54,MATCH(C12,Tenants!$A$5:$A$54,0))))</f>
        <v/>
      </c>
      <c r="E12" s="11" t="n"/>
      <c r="F12" s="7" t="n"/>
      <c r="G12" s="7" t="n"/>
      <c r="H12" s="7" t="n"/>
      <c r="I12" s="15">
        <f>IF(AND(C12&lt;&gt;"",C12=Statement!$B$4),COUNTIF($C$5:C12,Statement!$B$4),"")</f>
        <v/>
      </c>
    </row>
    <row r="13">
      <c r="A13" s="13" t="n"/>
      <c r="B13" s="15">
        <f>IF(OR(A13="",E13=""),"",Setup!$B$4&amp;"-"&amp;TEXT(COUNT($E$5:E13),"0000"))</f>
        <v/>
      </c>
      <c r="C13" s="7" t="n"/>
      <c r="D13" s="15">
        <f>IF(C13="","",IF(ISNA(MATCH(C13,Tenants!$A$5:$A$54,0)),"Unknown unit",INDEX(Tenants!$B$5:$B$54,MATCH(C13,Tenants!$A$5:$A$54,0))))</f>
        <v/>
      </c>
      <c r="E13" s="11" t="n"/>
      <c r="F13" s="7" t="n"/>
      <c r="G13" s="7" t="n"/>
      <c r="H13" s="7" t="n"/>
      <c r="I13" s="15">
        <f>IF(AND(C13&lt;&gt;"",C13=Statement!$B$4),COUNTIF($C$5:C13,Statement!$B$4),"")</f>
        <v/>
      </c>
    </row>
    <row r="14">
      <c r="A14" s="13" t="n"/>
      <c r="B14" s="15">
        <f>IF(OR(A14="",E14=""),"",Setup!$B$4&amp;"-"&amp;TEXT(COUNT($E$5:E14),"0000"))</f>
        <v/>
      </c>
      <c r="C14" s="7" t="n"/>
      <c r="D14" s="15">
        <f>IF(C14="","",IF(ISNA(MATCH(C14,Tenants!$A$5:$A$54,0)),"Unknown unit",INDEX(Tenants!$B$5:$B$54,MATCH(C14,Tenants!$A$5:$A$54,0))))</f>
        <v/>
      </c>
      <c r="E14" s="11" t="n"/>
      <c r="F14" s="7" t="n"/>
      <c r="G14" s="7" t="n"/>
      <c r="H14" s="7" t="n"/>
      <c r="I14" s="15">
        <f>IF(AND(C14&lt;&gt;"",C14=Statement!$B$4),COUNTIF($C$5:C14,Statement!$B$4),"")</f>
        <v/>
      </c>
    </row>
    <row r="15">
      <c r="A15" s="13" t="n"/>
      <c r="B15" s="15">
        <f>IF(OR(A15="",E15=""),"",Setup!$B$4&amp;"-"&amp;TEXT(COUNT($E$5:E15),"0000"))</f>
        <v/>
      </c>
      <c r="C15" s="7" t="n"/>
      <c r="D15" s="15">
        <f>IF(C15="","",IF(ISNA(MATCH(C15,Tenants!$A$5:$A$54,0)),"Unknown unit",INDEX(Tenants!$B$5:$B$54,MATCH(C15,Tenants!$A$5:$A$54,0))))</f>
        <v/>
      </c>
      <c r="E15" s="11" t="n"/>
      <c r="F15" s="7" t="n"/>
      <c r="G15" s="7" t="n"/>
      <c r="H15" s="7" t="n"/>
      <c r="I15" s="15">
        <f>IF(AND(C15&lt;&gt;"",C15=Statement!$B$4),COUNTIF($C$5:C15,Statement!$B$4),"")</f>
        <v/>
      </c>
    </row>
    <row r="16">
      <c r="A16" s="13" t="n"/>
      <c r="B16" s="15">
        <f>IF(OR(A16="",E16=""),"",Setup!$B$4&amp;"-"&amp;TEXT(COUNT($E$5:E16),"0000"))</f>
        <v/>
      </c>
      <c r="C16" s="7" t="n"/>
      <c r="D16" s="15">
        <f>IF(C16="","",IF(ISNA(MATCH(C16,Tenants!$A$5:$A$54,0)),"Unknown unit",INDEX(Tenants!$B$5:$B$54,MATCH(C16,Tenants!$A$5:$A$54,0))))</f>
        <v/>
      </c>
      <c r="E16" s="11" t="n"/>
      <c r="F16" s="7" t="n"/>
      <c r="G16" s="7" t="n"/>
      <c r="H16" s="7" t="n"/>
      <c r="I16" s="15">
        <f>IF(AND(C16&lt;&gt;"",C16=Statement!$B$4),COUNTIF($C$5:C16,Statement!$B$4),"")</f>
        <v/>
      </c>
    </row>
    <row r="17">
      <c r="A17" s="13" t="n"/>
      <c r="B17" s="15">
        <f>IF(OR(A17="",E17=""),"",Setup!$B$4&amp;"-"&amp;TEXT(COUNT($E$5:E17),"0000"))</f>
        <v/>
      </c>
      <c r="C17" s="7" t="n"/>
      <c r="D17" s="15">
        <f>IF(C17="","",IF(ISNA(MATCH(C17,Tenants!$A$5:$A$54,0)),"Unknown unit",INDEX(Tenants!$B$5:$B$54,MATCH(C17,Tenants!$A$5:$A$54,0))))</f>
        <v/>
      </c>
      <c r="E17" s="11" t="n"/>
      <c r="F17" s="7" t="n"/>
      <c r="G17" s="7" t="n"/>
      <c r="H17" s="7" t="n"/>
      <c r="I17" s="15">
        <f>IF(AND(C17&lt;&gt;"",C17=Statement!$B$4),COUNTIF($C$5:C17,Statement!$B$4),"")</f>
        <v/>
      </c>
    </row>
    <row r="18">
      <c r="A18" s="13" t="n"/>
      <c r="B18" s="15">
        <f>IF(OR(A18="",E18=""),"",Setup!$B$4&amp;"-"&amp;TEXT(COUNT($E$5:E18),"0000"))</f>
        <v/>
      </c>
      <c r="C18" s="7" t="n"/>
      <c r="D18" s="15">
        <f>IF(C18="","",IF(ISNA(MATCH(C18,Tenants!$A$5:$A$54,0)),"Unknown unit",INDEX(Tenants!$B$5:$B$54,MATCH(C18,Tenants!$A$5:$A$54,0))))</f>
        <v/>
      </c>
      <c r="E18" s="11" t="n"/>
      <c r="F18" s="7" t="n"/>
      <c r="G18" s="7" t="n"/>
      <c r="H18" s="7" t="n"/>
      <c r="I18" s="15">
        <f>IF(AND(C18&lt;&gt;"",C18=Statement!$B$4),COUNTIF($C$5:C18,Statement!$B$4),"")</f>
        <v/>
      </c>
    </row>
    <row r="19">
      <c r="A19" s="13" t="n"/>
      <c r="B19" s="15">
        <f>IF(OR(A19="",E19=""),"",Setup!$B$4&amp;"-"&amp;TEXT(COUNT($E$5:E19),"0000"))</f>
        <v/>
      </c>
      <c r="C19" s="7" t="n"/>
      <c r="D19" s="15">
        <f>IF(C19="","",IF(ISNA(MATCH(C19,Tenants!$A$5:$A$54,0)),"Unknown unit",INDEX(Tenants!$B$5:$B$54,MATCH(C19,Tenants!$A$5:$A$54,0))))</f>
        <v/>
      </c>
      <c r="E19" s="11" t="n"/>
      <c r="F19" s="7" t="n"/>
      <c r="G19" s="7" t="n"/>
      <c r="H19" s="7" t="n"/>
      <c r="I19" s="15">
        <f>IF(AND(C19&lt;&gt;"",C19=Statement!$B$4),COUNTIF($C$5:C19,Statement!$B$4),"")</f>
        <v/>
      </c>
    </row>
    <row r="20">
      <c r="A20" s="13" t="n"/>
      <c r="B20" s="15">
        <f>IF(OR(A20="",E20=""),"",Setup!$B$4&amp;"-"&amp;TEXT(COUNT($E$5:E20),"0000"))</f>
        <v/>
      </c>
      <c r="C20" s="7" t="n"/>
      <c r="D20" s="15">
        <f>IF(C20="","",IF(ISNA(MATCH(C20,Tenants!$A$5:$A$54,0)),"Unknown unit",INDEX(Tenants!$B$5:$B$54,MATCH(C20,Tenants!$A$5:$A$54,0))))</f>
        <v/>
      </c>
      <c r="E20" s="11" t="n"/>
      <c r="F20" s="7" t="n"/>
      <c r="G20" s="7" t="n"/>
      <c r="H20" s="7" t="n"/>
      <c r="I20" s="15">
        <f>IF(AND(C20&lt;&gt;"",C20=Statement!$B$4),COUNTIF($C$5:C20,Statement!$B$4),"")</f>
        <v/>
      </c>
    </row>
    <row r="21">
      <c r="A21" s="13" t="n"/>
      <c r="B21" s="15">
        <f>IF(OR(A21="",E21=""),"",Setup!$B$4&amp;"-"&amp;TEXT(COUNT($E$5:E21),"0000"))</f>
        <v/>
      </c>
      <c r="C21" s="7" t="n"/>
      <c r="D21" s="15">
        <f>IF(C21="","",IF(ISNA(MATCH(C21,Tenants!$A$5:$A$54,0)),"Unknown unit",INDEX(Tenants!$B$5:$B$54,MATCH(C21,Tenants!$A$5:$A$54,0))))</f>
        <v/>
      </c>
      <c r="E21" s="11" t="n"/>
      <c r="F21" s="7" t="n"/>
      <c r="G21" s="7" t="n"/>
      <c r="H21" s="7" t="n"/>
      <c r="I21" s="15">
        <f>IF(AND(C21&lt;&gt;"",C21=Statement!$B$4),COUNTIF($C$5:C21,Statement!$B$4),"")</f>
        <v/>
      </c>
    </row>
    <row r="22">
      <c r="A22" s="13" t="n"/>
      <c r="B22" s="15">
        <f>IF(OR(A22="",E22=""),"",Setup!$B$4&amp;"-"&amp;TEXT(COUNT($E$5:E22),"0000"))</f>
        <v/>
      </c>
      <c r="C22" s="7" t="n"/>
      <c r="D22" s="15">
        <f>IF(C22="","",IF(ISNA(MATCH(C22,Tenants!$A$5:$A$54,0)),"Unknown unit",INDEX(Tenants!$B$5:$B$54,MATCH(C22,Tenants!$A$5:$A$54,0))))</f>
        <v/>
      </c>
      <c r="E22" s="11" t="n"/>
      <c r="F22" s="7" t="n"/>
      <c r="G22" s="7" t="n"/>
      <c r="H22" s="7" t="n"/>
      <c r="I22" s="15">
        <f>IF(AND(C22&lt;&gt;"",C22=Statement!$B$4),COUNTIF($C$5:C22,Statement!$B$4),"")</f>
        <v/>
      </c>
    </row>
    <row r="23">
      <c r="A23" s="13" t="n"/>
      <c r="B23" s="15">
        <f>IF(OR(A23="",E23=""),"",Setup!$B$4&amp;"-"&amp;TEXT(COUNT($E$5:E23),"0000"))</f>
        <v/>
      </c>
      <c r="C23" s="7" t="n"/>
      <c r="D23" s="15">
        <f>IF(C23="","",IF(ISNA(MATCH(C23,Tenants!$A$5:$A$54,0)),"Unknown unit",INDEX(Tenants!$B$5:$B$54,MATCH(C23,Tenants!$A$5:$A$54,0))))</f>
        <v/>
      </c>
      <c r="E23" s="11" t="n"/>
      <c r="F23" s="7" t="n"/>
      <c r="G23" s="7" t="n"/>
      <c r="H23" s="7" t="n"/>
      <c r="I23" s="15">
        <f>IF(AND(C23&lt;&gt;"",C23=Statement!$B$4),COUNTIF($C$5:C23,Statement!$B$4),"")</f>
        <v/>
      </c>
    </row>
    <row r="24">
      <c r="A24" s="13" t="n"/>
      <c r="B24" s="15">
        <f>IF(OR(A24="",E24=""),"",Setup!$B$4&amp;"-"&amp;TEXT(COUNT($E$5:E24),"0000"))</f>
        <v/>
      </c>
      <c r="C24" s="7" t="n"/>
      <c r="D24" s="15">
        <f>IF(C24="","",IF(ISNA(MATCH(C24,Tenants!$A$5:$A$54,0)),"Unknown unit",INDEX(Tenants!$B$5:$B$54,MATCH(C24,Tenants!$A$5:$A$54,0))))</f>
        <v/>
      </c>
      <c r="E24" s="11" t="n"/>
      <c r="F24" s="7" t="n"/>
      <c r="G24" s="7" t="n"/>
      <c r="H24" s="7" t="n"/>
      <c r="I24" s="15">
        <f>IF(AND(C24&lt;&gt;"",C24=Statement!$B$4),COUNTIF($C$5:C24,Statement!$B$4),"")</f>
        <v/>
      </c>
    </row>
    <row r="25">
      <c r="A25" s="13" t="n"/>
      <c r="B25" s="15">
        <f>IF(OR(A25="",E25=""),"",Setup!$B$4&amp;"-"&amp;TEXT(COUNT($E$5:E25),"0000"))</f>
        <v/>
      </c>
      <c r="C25" s="7" t="n"/>
      <c r="D25" s="15">
        <f>IF(C25="","",IF(ISNA(MATCH(C25,Tenants!$A$5:$A$54,0)),"Unknown unit",INDEX(Tenants!$B$5:$B$54,MATCH(C25,Tenants!$A$5:$A$54,0))))</f>
        <v/>
      </c>
      <c r="E25" s="11" t="n"/>
      <c r="F25" s="7" t="n"/>
      <c r="G25" s="7" t="n"/>
      <c r="H25" s="7" t="n"/>
      <c r="I25" s="15">
        <f>IF(AND(C25&lt;&gt;"",C25=Statement!$B$4),COUNTIF($C$5:C25,Statement!$B$4),"")</f>
        <v/>
      </c>
    </row>
    <row r="26">
      <c r="A26" s="13" t="n"/>
      <c r="B26" s="15">
        <f>IF(OR(A26="",E26=""),"",Setup!$B$4&amp;"-"&amp;TEXT(COUNT($E$5:E26),"0000"))</f>
        <v/>
      </c>
      <c r="C26" s="7" t="n"/>
      <c r="D26" s="15">
        <f>IF(C26="","",IF(ISNA(MATCH(C26,Tenants!$A$5:$A$54,0)),"Unknown unit",INDEX(Tenants!$B$5:$B$54,MATCH(C26,Tenants!$A$5:$A$54,0))))</f>
        <v/>
      </c>
      <c r="E26" s="11" t="n"/>
      <c r="F26" s="7" t="n"/>
      <c r="G26" s="7" t="n"/>
      <c r="H26" s="7" t="n"/>
      <c r="I26" s="15">
        <f>IF(AND(C26&lt;&gt;"",C26=Statement!$B$4),COUNTIF($C$5:C26,Statement!$B$4),"")</f>
        <v/>
      </c>
    </row>
    <row r="27">
      <c r="A27" s="13" t="n"/>
      <c r="B27" s="15">
        <f>IF(OR(A27="",E27=""),"",Setup!$B$4&amp;"-"&amp;TEXT(COUNT($E$5:E27),"0000"))</f>
        <v/>
      </c>
      <c r="C27" s="7" t="n"/>
      <c r="D27" s="15">
        <f>IF(C27="","",IF(ISNA(MATCH(C27,Tenants!$A$5:$A$54,0)),"Unknown unit",INDEX(Tenants!$B$5:$B$54,MATCH(C27,Tenants!$A$5:$A$54,0))))</f>
        <v/>
      </c>
      <c r="E27" s="11" t="n"/>
      <c r="F27" s="7" t="n"/>
      <c r="G27" s="7" t="n"/>
      <c r="H27" s="7" t="n"/>
      <c r="I27" s="15">
        <f>IF(AND(C27&lt;&gt;"",C27=Statement!$B$4),COUNTIF($C$5:C27,Statement!$B$4),"")</f>
        <v/>
      </c>
    </row>
    <row r="28">
      <c r="A28" s="13" t="n"/>
      <c r="B28" s="15">
        <f>IF(OR(A28="",E28=""),"",Setup!$B$4&amp;"-"&amp;TEXT(COUNT($E$5:E28),"0000"))</f>
        <v/>
      </c>
      <c r="C28" s="7" t="n"/>
      <c r="D28" s="15">
        <f>IF(C28="","",IF(ISNA(MATCH(C28,Tenants!$A$5:$A$54,0)),"Unknown unit",INDEX(Tenants!$B$5:$B$54,MATCH(C28,Tenants!$A$5:$A$54,0))))</f>
        <v/>
      </c>
      <c r="E28" s="11" t="n"/>
      <c r="F28" s="7" t="n"/>
      <c r="G28" s="7" t="n"/>
      <c r="H28" s="7" t="n"/>
      <c r="I28" s="15">
        <f>IF(AND(C28&lt;&gt;"",C28=Statement!$B$4),COUNTIF($C$5:C28,Statement!$B$4),"")</f>
        <v/>
      </c>
    </row>
    <row r="29">
      <c r="A29" s="13" t="n"/>
      <c r="B29" s="15">
        <f>IF(OR(A29="",E29=""),"",Setup!$B$4&amp;"-"&amp;TEXT(COUNT($E$5:E29),"0000"))</f>
        <v/>
      </c>
      <c r="C29" s="7" t="n"/>
      <c r="D29" s="15">
        <f>IF(C29="","",IF(ISNA(MATCH(C29,Tenants!$A$5:$A$54,0)),"Unknown unit",INDEX(Tenants!$B$5:$B$54,MATCH(C29,Tenants!$A$5:$A$54,0))))</f>
        <v/>
      </c>
      <c r="E29" s="11" t="n"/>
      <c r="F29" s="7" t="n"/>
      <c r="G29" s="7" t="n"/>
      <c r="H29" s="7" t="n"/>
      <c r="I29" s="15">
        <f>IF(AND(C29&lt;&gt;"",C29=Statement!$B$4),COUNTIF($C$5:C29,Statement!$B$4),"")</f>
        <v/>
      </c>
    </row>
    <row r="30">
      <c r="A30" s="13" t="n"/>
      <c r="B30" s="15">
        <f>IF(OR(A30="",E30=""),"",Setup!$B$4&amp;"-"&amp;TEXT(COUNT($E$5:E30),"0000"))</f>
        <v/>
      </c>
      <c r="C30" s="7" t="n"/>
      <c r="D30" s="15">
        <f>IF(C30="","",IF(ISNA(MATCH(C30,Tenants!$A$5:$A$54,0)),"Unknown unit",INDEX(Tenants!$B$5:$B$54,MATCH(C30,Tenants!$A$5:$A$54,0))))</f>
        <v/>
      </c>
      <c r="E30" s="11" t="n"/>
      <c r="F30" s="7" t="n"/>
      <c r="G30" s="7" t="n"/>
      <c r="H30" s="7" t="n"/>
      <c r="I30" s="15">
        <f>IF(AND(C30&lt;&gt;"",C30=Statement!$B$4),COUNTIF($C$5:C30,Statement!$B$4),"")</f>
        <v/>
      </c>
    </row>
    <row r="31">
      <c r="A31" s="13" t="n"/>
      <c r="B31" s="15">
        <f>IF(OR(A31="",E31=""),"",Setup!$B$4&amp;"-"&amp;TEXT(COUNT($E$5:E31),"0000"))</f>
        <v/>
      </c>
      <c r="C31" s="7" t="n"/>
      <c r="D31" s="15">
        <f>IF(C31="","",IF(ISNA(MATCH(C31,Tenants!$A$5:$A$54,0)),"Unknown unit",INDEX(Tenants!$B$5:$B$54,MATCH(C31,Tenants!$A$5:$A$54,0))))</f>
        <v/>
      </c>
      <c r="E31" s="11" t="n"/>
      <c r="F31" s="7" t="n"/>
      <c r="G31" s="7" t="n"/>
      <c r="H31" s="7" t="n"/>
      <c r="I31" s="15">
        <f>IF(AND(C31&lt;&gt;"",C31=Statement!$B$4),COUNTIF($C$5:C31,Statement!$B$4),"")</f>
        <v/>
      </c>
    </row>
    <row r="32">
      <c r="A32" s="13" t="n"/>
      <c r="B32" s="15">
        <f>IF(OR(A32="",E32=""),"",Setup!$B$4&amp;"-"&amp;TEXT(COUNT($E$5:E32),"0000"))</f>
        <v/>
      </c>
      <c r="C32" s="7" t="n"/>
      <c r="D32" s="15">
        <f>IF(C32="","",IF(ISNA(MATCH(C32,Tenants!$A$5:$A$54,0)),"Unknown unit",INDEX(Tenants!$B$5:$B$54,MATCH(C32,Tenants!$A$5:$A$54,0))))</f>
        <v/>
      </c>
      <c r="E32" s="11" t="n"/>
      <c r="F32" s="7" t="n"/>
      <c r="G32" s="7" t="n"/>
      <c r="H32" s="7" t="n"/>
      <c r="I32" s="15">
        <f>IF(AND(C32&lt;&gt;"",C32=Statement!$B$4),COUNTIF($C$5:C32,Statement!$B$4),"")</f>
        <v/>
      </c>
    </row>
    <row r="33">
      <c r="A33" s="13" t="n"/>
      <c r="B33" s="15">
        <f>IF(OR(A33="",E33=""),"",Setup!$B$4&amp;"-"&amp;TEXT(COUNT($E$5:E33),"0000"))</f>
        <v/>
      </c>
      <c r="C33" s="7" t="n"/>
      <c r="D33" s="15">
        <f>IF(C33="","",IF(ISNA(MATCH(C33,Tenants!$A$5:$A$54,0)),"Unknown unit",INDEX(Tenants!$B$5:$B$54,MATCH(C33,Tenants!$A$5:$A$54,0))))</f>
        <v/>
      </c>
      <c r="E33" s="11" t="n"/>
      <c r="F33" s="7" t="n"/>
      <c r="G33" s="7" t="n"/>
      <c r="H33" s="7" t="n"/>
      <c r="I33" s="15">
        <f>IF(AND(C33&lt;&gt;"",C33=Statement!$B$4),COUNTIF($C$5:C33,Statement!$B$4),"")</f>
        <v/>
      </c>
    </row>
    <row r="34">
      <c r="A34" s="13" t="n"/>
      <c r="B34" s="15">
        <f>IF(OR(A34="",E34=""),"",Setup!$B$4&amp;"-"&amp;TEXT(COUNT($E$5:E34),"0000"))</f>
        <v/>
      </c>
      <c r="C34" s="7" t="n"/>
      <c r="D34" s="15">
        <f>IF(C34="","",IF(ISNA(MATCH(C34,Tenants!$A$5:$A$54,0)),"Unknown unit",INDEX(Tenants!$B$5:$B$54,MATCH(C34,Tenants!$A$5:$A$54,0))))</f>
        <v/>
      </c>
      <c r="E34" s="11" t="n"/>
      <c r="F34" s="7" t="n"/>
      <c r="G34" s="7" t="n"/>
      <c r="H34" s="7" t="n"/>
      <c r="I34" s="15">
        <f>IF(AND(C34&lt;&gt;"",C34=Statement!$B$4),COUNTIF($C$5:C34,Statement!$B$4),"")</f>
        <v/>
      </c>
    </row>
    <row r="35">
      <c r="A35" s="13" t="n"/>
      <c r="B35" s="15">
        <f>IF(OR(A35="",E35=""),"",Setup!$B$4&amp;"-"&amp;TEXT(COUNT($E$5:E35),"0000"))</f>
        <v/>
      </c>
      <c r="C35" s="7" t="n"/>
      <c r="D35" s="15">
        <f>IF(C35="","",IF(ISNA(MATCH(C35,Tenants!$A$5:$A$54,0)),"Unknown unit",INDEX(Tenants!$B$5:$B$54,MATCH(C35,Tenants!$A$5:$A$54,0))))</f>
        <v/>
      </c>
      <c r="E35" s="11" t="n"/>
      <c r="F35" s="7" t="n"/>
      <c r="G35" s="7" t="n"/>
      <c r="H35" s="7" t="n"/>
      <c r="I35" s="15">
        <f>IF(AND(C35&lt;&gt;"",C35=Statement!$B$4),COUNTIF($C$5:C35,Statement!$B$4),"")</f>
        <v/>
      </c>
    </row>
    <row r="36">
      <c r="A36" s="13" t="n"/>
      <c r="B36" s="15">
        <f>IF(OR(A36="",E36=""),"",Setup!$B$4&amp;"-"&amp;TEXT(COUNT($E$5:E36),"0000"))</f>
        <v/>
      </c>
      <c r="C36" s="7" t="n"/>
      <c r="D36" s="15">
        <f>IF(C36="","",IF(ISNA(MATCH(C36,Tenants!$A$5:$A$54,0)),"Unknown unit",INDEX(Tenants!$B$5:$B$54,MATCH(C36,Tenants!$A$5:$A$54,0))))</f>
        <v/>
      </c>
      <c r="E36" s="11" t="n"/>
      <c r="F36" s="7" t="n"/>
      <c r="G36" s="7" t="n"/>
      <c r="H36" s="7" t="n"/>
      <c r="I36" s="15">
        <f>IF(AND(C36&lt;&gt;"",C36=Statement!$B$4),COUNTIF($C$5:C36,Statement!$B$4),"")</f>
        <v/>
      </c>
    </row>
    <row r="37">
      <c r="A37" s="13" t="n"/>
      <c r="B37" s="15">
        <f>IF(OR(A37="",E37=""),"",Setup!$B$4&amp;"-"&amp;TEXT(COUNT($E$5:E37),"0000"))</f>
        <v/>
      </c>
      <c r="C37" s="7" t="n"/>
      <c r="D37" s="15">
        <f>IF(C37="","",IF(ISNA(MATCH(C37,Tenants!$A$5:$A$54,0)),"Unknown unit",INDEX(Tenants!$B$5:$B$54,MATCH(C37,Tenants!$A$5:$A$54,0))))</f>
        <v/>
      </c>
      <c r="E37" s="11" t="n"/>
      <c r="F37" s="7" t="n"/>
      <c r="G37" s="7" t="n"/>
      <c r="H37" s="7" t="n"/>
      <c r="I37" s="15">
        <f>IF(AND(C37&lt;&gt;"",C37=Statement!$B$4),COUNTIF($C$5:C37,Statement!$B$4),"")</f>
        <v/>
      </c>
    </row>
    <row r="38">
      <c r="A38" s="13" t="n"/>
      <c r="B38" s="15">
        <f>IF(OR(A38="",E38=""),"",Setup!$B$4&amp;"-"&amp;TEXT(COUNT($E$5:E38),"0000"))</f>
        <v/>
      </c>
      <c r="C38" s="7" t="n"/>
      <c r="D38" s="15">
        <f>IF(C38="","",IF(ISNA(MATCH(C38,Tenants!$A$5:$A$54,0)),"Unknown unit",INDEX(Tenants!$B$5:$B$54,MATCH(C38,Tenants!$A$5:$A$54,0))))</f>
        <v/>
      </c>
      <c r="E38" s="11" t="n"/>
      <c r="F38" s="7" t="n"/>
      <c r="G38" s="7" t="n"/>
      <c r="H38" s="7" t="n"/>
      <c r="I38" s="15">
        <f>IF(AND(C38&lt;&gt;"",C38=Statement!$B$4),COUNTIF($C$5:C38,Statement!$B$4),"")</f>
        <v/>
      </c>
    </row>
    <row r="39">
      <c r="A39" s="13" t="n"/>
      <c r="B39" s="15">
        <f>IF(OR(A39="",E39=""),"",Setup!$B$4&amp;"-"&amp;TEXT(COUNT($E$5:E39),"0000"))</f>
        <v/>
      </c>
      <c r="C39" s="7" t="n"/>
      <c r="D39" s="15">
        <f>IF(C39="","",IF(ISNA(MATCH(C39,Tenants!$A$5:$A$54,0)),"Unknown unit",INDEX(Tenants!$B$5:$B$54,MATCH(C39,Tenants!$A$5:$A$54,0))))</f>
        <v/>
      </c>
      <c r="E39" s="11" t="n"/>
      <c r="F39" s="7" t="n"/>
      <c r="G39" s="7" t="n"/>
      <c r="H39" s="7" t="n"/>
      <c r="I39" s="15">
        <f>IF(AND(C39&lt;&gt;"",C39=Statement!$B$4),COUNTIF($C$5:C39,Statement!$B$4),"")</f>
        <v/>
      </c>
    </row>
    <row r="40">
      <c r="A40" s="13" t="n"/>
      <c r="B40" s="15">
        <f>IF(OR(A40="",E40=""),"",Setup!$B$4&amp;"-"&amp;TEXT(COUNT($E$5:E40),"0000"))</f>
        <v/>
      </c>
      <c r="C40" s="7" t="n"/>
      <c r="D40" s="15">
        <f>IF(C40="","",IF(ISNA(MATCH(C40,Tenants!$A$5:$A$54,0)),"Unknown unit",INDEX(Tenants!$B$5:$B$54,MATCH(C40,Tenants!$A$5:$A$54,0))))</f>
        <v/>
      </c>
      <c r="E40" s="11" t="n"/>
      <c r="F40" s="7" t="n"/>
      <c r="G40" s="7" t="n"/>
      <c r="H40" s="7" t="n"/>
      <c r="I40" s="15">
        <f>IF(AND(C40&lt;&gt;"",C40=Statement!$B$4),COUNTIF($C$5:C40,Statement!$B$4),"")</f>
        <v/>
      </c>
    </row>
    <row r="41">
      <c r="A41" s="13" t="n"/>
      <c r="B41" s="15">
        <f>IF(OR(A41="",E41=""),"",Setup!$B$4&amp;"-"&amp;TEXT(COUNT($E$5:E41),"0000"))</f>
        <v/>
      </c>
      <c r="C41" s="7" t="n"/>
      <c r="D41" s="15">
        <f>IF(C41="","",IF(ISNA(MATCH(C41,Tenants!$A$5:$A$54,0)),"Unknown unit",INDEX(Tenants!$B$5:$B$54,MATCH(C41,Tenants!$A$5:$A$54,0))))</f>
        <v/>
      </c>
      <c r="E41" s="11" t="n"/>
      <c r="F41" s="7" t="n"/>
      <c r="G41" s="7" t="n"/>
      <c r="H41" s="7" t="n"/>
      <c r="I41" s="15">
        <f>IF(AND(C41&lt;&gt;"",C41=Statement!$B$4),COUNTIF($C$5:C41,Statement!$B$4),"")</f>
        <v/>
      </c>
    </row>
    <row r="42">
      <c r="A42" s="13" t="n"/>
      <c r="B42" s="15">
        <f>IF(OR(A42="",E42=""),"",Setup!$B$4&amp;"-"&amp;TEXT(COUNT($E$5:E42),"0000"))</f>
        <v/>
      </c>
      <c r="C42" s="7" t="n"/>
      <c r="D42" s="15">
        <f>IF(C42="","",IF(ISNA(MATCH(C42,Tenants!$A$5:$A$54,0)),"Unknown unit",INDEX(Tenants!$B$5:$B$54,MATCH(C42,Tenants!$A$5:$A$54,0))))</f>
        <v/>
      </c>
      <c r="E42" s="11" t="n"/>
      <c r="F42" s="7" t="n"/>
      <c r="G42" s="7" t="n"/>
      <c r="H42" s="7" t="n"/>
      <c r="I42" s="15">
        <f>IF(AND(C42&lt;&gt;"",C42=Statement!$B$4),COUNTIF($C$5:C42,Statement!$B$4),"")</f>
        <v/>
      </c>
    </row>
    <row r="43">
      <c r="A43" s="13" t="n"/>
      <c r="B43" s="15">
        <f>IF(OR(A43="",E43=""),"",Setup!$B$4&amp;"-"&amp;TEXT(COUNT($E$5:E43),"0000"))</f>
        <v/>
      </c>
      <c r="C43" s="7" t="n"/>
      <c r="D43" s="15">
        <f>IF(C43="","",IF(ISNA(MATCH(C43,Tenants!$A$5:$A$54,0)),"Unknown unit",INDEX(Tenants!$B$5:$B$54,MATCH(C43,Tenants!$A$5:$A$54,0))))</f>
        <v/>
      </c>
      <c r="E43" s="11" t="n"/>
      <c r="F43" s="7" t="n"/>
      <c r="G43" s="7" t="n"/>
      <c r="H43" s="7" t="n"/>
      <c r="I43" s="15">
        <f>IF(AND(C43&lt;&gt;"",C43=Statement!$B$4),COUNTIF($C$5:C43,Statement!$B$4),"")</f>
        <v/>
      </c>
    </row>
    <row r="44">
      <c r="A44" s="13" t="n"/>
      <c r="B44" s="15">
        <f>IF(OR(A44="",E44=""),"",Setup!$B$4&amp;"-"&amp;TEXT(COUNT($E$5:E44),"0000"))</f>
        <v/>
      </c>
      <c r="C44" s="7" t="n"/>
      <c r="D44" s="15">
        <f>IF(C44="","",IF(ISNA(MATCH(C44,Tenants!$A$5:$A$54,0)),"Unknown unit",INDEX(Tenants!$B$5:$B$54,MATCH(C44,Tenants!$A$5:$A$54,0))))</f>
        <v/>
      </c>
      <c r="E44" s="11" t="n"/>
      <c r="F44" s="7" t="n"/>
      <c r="G44" s="7" t="n"/>
      <c r="H44" s="7" t="n"/>
      <c r="I44" s="15">
        <f>IF(AND(C44&lt;&gt;"",C44=Statement!$B$4),COUNTIF($C$5:C44,Statement!$B$4),"")</f>
        <v/>
      </c>
    </row>
    <row r="45">
      <c r="A45" s="13" t="n"/>
      <c r="B45" s="15">
        <f>IF(OR(A45="",E45=""),"",Setup!$B$4&amp;"-"&amp;TEXT(COUNT($E$5:E45),"0000"))</f>
        <v/>
      </c>
      <c r="C45" s="7" t="n"/>
      <c r="D45" s="15">
        <f>IF(C45="","",IF(ISNA(MATCH(C45,Tenants!$A$5:$A$54,0)),"Unknown unit",INDEX(Tenants!$B$5:$B$54,MATCH(C45,Tenants!$A$5:$A$54,0))))</f>
        <v/>
      </c>
      <c r="E45" s="11" t="n"/>
      <c r="F45" s="7" t="n"/>
      <c r="G45" s="7" t="n"/>
      <c r="H45" s="7" t="n"/>
      <c r="I45" s="15">
        <f>IF(AND(C45&lt;&gt;"",C45=Statement!$B$4),COUNTIF($C$5:C45,Statement!$B$4),"")</f>
        <v/>
      </c>
    </row>
    <row r="46">
      <c r="A46" s="13" t="n"/>
      <c r="B46" s="15">
        <f>IF(OR(A46="",E46=""),"",Setup!$B$4&amp;"-"&amp;TEXT(COUNT($E$5:E46),"0000"))</f>
        <v/>
      </c>
      <c r="C46" s="7" t="n"/>
      <c r="D46" s="15">
        <f>IF(C46="","",IF(ISNA(MATCH(C46,Tenants!$A$5:$A$54,0)),"Unknown unit",INDEX(Tenants!$B$5:$B$54,MATCH(C46,Tenants!$A$5:$A$54,0))))</f>
        <v/>
      </c>
      <c r="E46" s="11" t="n"/>
      <c r="F46" s="7" t="n"/>
      <c r="G46" s="7" t="n"/>
      <c r="H46" s="7" t="n"/>
      <c r="I46" s="15">
        <f>IF(AND(C46&lt;&gt;"",C46=Statement!$B$4),COUNTIF($C$5:C46,Statement!$B$4),"")</f>
        <v/>
      </c>
    </row>
    <row r="47">
      <c r="A47" s="13" t="n"/>
      <c r="B47" s="15">
        <f>IF(OR(A47="",E47=""),"",Setup!$B$4&amp;"-"&amp;TEXT(COUNT($E$5:E47),"0000"))</f>
        <v/>
      </c>
      <c r="C47" s="7" t="n"/>
      <c r="D47" s="15">
        <f>IF(C47="","",IF(ISNA(MATCH(C47,Tenants!$A$5:$A$54,0)),"Unknown unit",INDEX(Tenants!$B$5:$B$54,MATCH(C47,Tenants!$A$5:$A$54,0))))</f>
        <v/>
      </c>
      <c r="E47" s="11" t="n"/>
      <c r="F47" s="7" t="n"/>
      <c r="G47" s="7" t="n"/>
      <c r="H47" s="7" t="n"/>
      <c r="I47" s="15">
        <f>IF(AND(C47&lt;&gt;"",C47=Statement!$B$4),COUNTIF($C$5:C47,Statement!$B$4),"")</f>
        <v/>
      </c>
    </row>
    <row r="48">
      <c r="A48" s="13" t="n"/>
      <c r="B48" s="15">
        <f>IF(OR(A48="",E48=""),"",Setup!$B$4&amp;"-"&amp;TEXT(COUNT($E$5:E48),"0000"))</f>
        <v/>
      </c>
      <c r="C48" s="7" t="n"/>
      <c r="D48" s="15">
        <f>IF(C48="","",IF(ISNA(MATCH(C48,Tenants!$A$5:$A$54,0)),"Unknown unit",INDEX(Tenants!$B$5:$B$54,MATCH(C48,Tenants!$A$5:$A$54,0))))</f>
        <v/>
      </c>
      <c r="E48" s="11" t="n"/>
      <c r="F48" s="7" t="n"/>
      <c r="G48" s="7" t="n"/>
      <c r="H48" s="7" t="n"/>
      <c r="I48" s="15">
        <f>IF(AND(C48&lt;&gt;"",C48=Statement!$B$4),COUNTIF($C$5:C48,Statement!$B$4),"")</f>
        <v/>
      </c>
    </row>
    <row r="49">
      <c r="A49" s="13" t="n"/>
      <c r="B49" s="15">
        <f>IF(OR(A49="",E49=""),"",Setup!$B$4&amp;"-"&amp;TEXT(COUNT($E$5:E49),"0000"))</f>
        <v/>
      </c>
      <c r="C49" s="7" t="n"/>
      <c r="D49" s="15">
        <f>IF(C49="","",IF(ISNA(MATCH(C49,Tenants!$A$5:$A$54,0)),"Unknown unit",INDEX(Tenants!$B$5:$B$54,MATCH(C49,Tenants!$A$5:$A$54,0))))</f>
        <v/>
      </c>
      <c r="E49" s="11" t="n"/>
      <c r="F49" s="7" t="n"/>
      <c r="G49" s="7" t="n"/>
      <c r="H49" s="7" t="n"/>
      <c r="I49" s="15">
        <f>IF(AND(C49&lt;&gt;"",C49=Statement!$B$4),COUNTIF($C$5:C49,Statement!$B$4),"")</f>
        <v/>
      </c>
    </row>
    <row r="50">
      <c r="A50" s="13" t="n"/>
      <c r="B50" s="15">
        <f>IF(OR(A50="",E50=""),"",Setup!$B$4&amp;"-"&amp;TEXT(COUNT($E$5:E50),"0000"))</f>
        <v/>
      </c>
      <c r="C50" s="7" t="n"/>
      <c r="D50" s="15">
        <f>IF(C50="","",IF(ISNA(MATCH(C50,Tenants!$A$5:$A$54,0)),"Unknown unit",INDEX(Tenants!$B$5:$B$54,MATCH(C50,Tenants!$A$5:$A$54,0))))</f>
        <v/>
      </c>
      <c r="E50" s="11" t="n"/>
      <c r="F50" s="7" t="n"/>
      <c r="G50" s="7" t="n"/>
      <c r="H50" s="7" t="n"/>
      <c r="I50" s="15">
        <f>IF(AND(C50&lt;&gt;"",C50=Statement!$B$4),COUNTIF($C$5:C50,Statement!$B$4),"")</f>
        <v/>
      </c>
    </row>
    <row r="51">
      <c r="A51" s="13" t="n"/>
      <c r="B51" s="15">
        <f>IF(OR(A51="",E51=""),"",Setup!$B$4&amp;"-"&amp;TEXT(COUNT($E$5:E51),"0000"))</f>
        <v/>
      </c>
      <c r="C51" s="7" t="n"/>
      <c r="D51" s="15">
        <f>IF(C51="","",IF(ISNA(MATCH(C51,Tenants!$A$5:$A$54,0)),"Unknown unit",INDEX(Tenants!$B$5:$B$54,MATCH(C51,Tenants!$A$5:$A$54,0))))</f>
        <v/>
      </c>
      <c r="E51" s="11" t="n"/>
      <c r="F51" s="7" t="n"/>
      <c r="G51" s="7" t="n"/>
      <c r="H51" s="7" t="n"/>
      <c r="I51" s="15">
        <f>IF(AND(C51&lt;&gt;"",C51=Statement!$B$4),COUNTIF($C$5:C51,Statement!$B$4),"")</f>
        <v/>
      </c>
    </row>
    <row r="52">
      <c r="A52" s="13" t="n"/>
      <c r="B52" s="15">
        <f>IF(OR(A52="",E52=""),"",Setup!$B$4&amp;"-"&amp;TEXT(COUNT($E$5:E52),"0000"))</f>
        <v/>
      </c>
      <c r="C52" s="7" t="n"/>
      <c r="D52" s="15">
        <f>IF(C52="","",IF(ISNA(MATCH(C52,Tenants!$A$5:$A$54,0)),"Unknown unit",INDEX(Tenants!$B$5:$B$54,MATCH(C52,Tenants!$A$5:$A$54,0))))</f>
        <v/>
      </c>
      <c r="E52" s="11" t="n"/>
      <c r="F52" s="7" t="n"/>
      <c r="G52" s="7" t="n"/>
      <c r="H52" s="7" t="n"/>
      <c r="I52" s="15">
        <f>IF(AND(C52&lt;&gt;"",C52=Statement!$B$4),COUNTIF($C$5:C52,Statement!$B$4),"")</f>
        <v/>
      </c>
    </row>
    <row r="53">
      <c r="A53" s="13" t="n"/>
      <c r="B53" s="15">
        <f>IF(OR(A53="",E53=""),"",Setup!$B$4&amp;"-"&amp;TEXT(COUNT($E$5:E53),"0000"))</f>
        <v/>
      </c>
      <c r="C53" s="7" t="n"/>
      <c r="D53" s="15">
        <f>IF(C53="","",IF(ISNA(MATCH(C53,Tenants!$A$5:$A$54,0)),"Unknown unit",INDEX(Tenants!$B$5:$B$54,MATCH(C53,Tenants!$A$5:$A$54,0))))</f>
        <v/>
      </c>
      <c r="E53" s="11" t="n"/>
      <c r="F53" s="7" t="n"/>
      <c r="G53" s="7" t="n"/>
      <c r="H53" s="7" t="n"/>
      <c r="I53" s="15">
        <f>IF(AND(C53&lt;&gt;"",C53=Statement!$B$4),COUNTIF($C$5:C53,Statement!$B$4),"")</f>
        <v/>
      </c>
    </row>
    <row r="54">
      <c r="A54" s="13" t="n"/>
      <c r="B54" s="15">
        <f>IF(OR(A54="",E54=""),"",Setup!$B$4&amp;"-"&amp;TEXT(COUNT($E$5:E54),"0000"))</f>
        <v/>
      </c>
      <c r="C54" s="7" t="n"/>
      <c r="D54" s="15">
        <f>IF(C54="","",IF(ISNA(MATCH(C54,Tenants!$A$5:$A$54,0)),"Unknown unit",INDEX(Tenants!$B$5:$B$54,MATCH(C54,Tenants!$A$5:$A$54,0))))</f>
        <v/>
      </c>
      <c r="E54" s="11" t="n"/>
      <c r="F54" s="7" t="n"/>
      <c r="G54" s="7" t="n"/>
      <c r="H54" s="7" t="n"/>
      <c r="I54" s="15">
        <f>IF(AND(C54&lt;&gt;"",C54=Statement!$B$4),COUNTIF($C$5:C54,Statement!$B$4),"")</f>
        <v/>
      </c>
    </row>
    <row r="55">
      <c r="A55" s="13" t="n"/>
      <c r="B55" s="15">
        <f>IF(OR(A55="",E55=""),"",Setup!$B$4&amp;"-"&amp;TEXT(COUNT($E$5:E55),"0000"))</f>
        <v/>
      </c>
      <c r="C55" s="7" t="n"/>
      <c r="D55" s="15">
        <f>IF(C55="","",IF(ISNA(MATCH(C55,Tenants!$A$5:$A$54,0)),"Unknown unit",INDEX(Tenants!$B$5:$B$54,MATCH(C55,Tenants!$A$5:$A$54,0))))</f>
        <v/>
      </c>
      <c r="E55" s="11" t="n"/>
      <c r="F55" s="7" t="n"/>
      <c r="G55" s="7" t="n"/>
      <c r="H55" s="7" t="n"/>
      <c r="I55" s="15">
        <f>IF(AND(C55&lt;&gt;"",C55=Statement!$B$4),COUNTIF($C$5:C55,Statement!$B$4),"")</f>
        <v/>
      </c>
    </row>
    <row r="56">
      <c r="A56" s="13" t="n"/>
      <c r="B56" s="15">
        <f>IF(OR(A56="",E56=""),"",Setup!$B$4&amp;"-"&amp;TEXT(COUNT($E$5:E56),"0000"))</f>
        <v/>
      </c>
      <c r="C56" s="7" t="n"/>
      <c r="D56" s="15">
        <f>IF(C56="","",IF(ISNA(MATCH(C56,Tenants!$A$5:$A$54,0)),"Unknown unit",INDEX(Tenants!$B$5:$B$54,MATCH(C56,Tenants!$A$5:$A$54,0))))</f>
        <v/>
      </c>
      <c r="E56" s="11" t="n"/>
      <c r="F56" s="7" t="n"/>
      <c r="G56" s="7" t="n"/>
      <c r="H56" s="7" t="n"/>
      <c r="I56" s="15">
        <f>IF(AND(C56&lt;&gt;"",C56=Statement!$B$4),COUNTIF($C$5:C56,Statement!$B$4),"")</f>
        <v/>
      </c>
    </row>
    <row r="57">
      <c r="A57" s="13" t="n"/>
      <c r="B57" s="15">
        <f>IF(OR(A57="",E57=""),"",Setup!$B$4&amp;"-"&amp;TEXT(COUNT($E$5:E57),"0000"))</f>
        <v/>
      </c>
      <c r="C57" s="7" t="n"/>
      <c r="D57" s="15">
        <f>IF(C57="","",IF(ISNA(MATCH(C57,Tenants!$A$5:$A$54,0)),"Unknown unit",INDEX(Tenants!$B$5:$B$54,MATCH(C57,Tenants!$A$5:$A$54,0))))</f>
        <v/>
      </c>
      <c r="E57" s="11" t="n"/>
      <c r="F57" s="7" t="n"/>
      <c r="G57" s="7" t="n"/>
      <c r="H57" s="7" t="n"/>
      <c r="I57" s="15">
        <f>IF(AND(C57&lt;&gt;"",C57=Statement!$B$4),COUNTIF($C$5:C57,Statement!$B$4),"")</f>
        <v/>
      </c>
    </row>
    <row r="58">
      <c r="A58" s="13" t="n"/>
      <c r="B58" s="15">
        <f>IF(OR(A58="",E58=""),"",Setup!$B$4&amp;"-"&amp;TEXT(COUNT($E$5:E58),"0000"))</f>
        <v/>
      </c>
      <c r="C58" s="7" t="n"/>
      <c r="D58" s="15">
        <f>IF(C58="","",IF(ISNA(MATCH(C58,Tenants!$A$5:$A$54,0)),"Unknown unit",INDEX(Tenants!$B$5:$B$54,MATCH(C58,Tenants!$A$5:$A$54,0))))</f>
        <v/>
      </c>
      <c r="E58" s="11" t="n"/>
      <c r="F58" s="7" t="n"/>
      <c r="G58" s="7" t="n"/>
      <c r="H58" s="7" t="n"/>
      <c r="I58" s="15">
        <f>IF(AND(C58&lt;&gt;"",C58=Statement!$B$4),COUNTIF($C$5:C58,Statement!$B$4),"")</f>
        <v/>
      </c>
    </row>
    <row r="59">
      <c r="A59" s="13" t="n"/>
      <c r="B59" s="15">
        <f>IF(OR(A59="",E59=""),"",Setup!$B$4&amp;"-"&amp;TEXT(COUNT($E$5:E59),"0000"))</f>
        <v/>
      </c>
      <c r="C59" s="7" t="n"/>
      <c r="D59" s="15">
        <f>IF(C59="","",IF(ISNA(MATCH(C59,Tenants!$A$5:$A$54,0)),"Unknown unit",INDEX(Tenants!$B$5:$B$54,MATCH(C59,Tenants!$A$5:$A$54,0))))</f>
        <v/>
      </c>
      <c r="E59" s="11" t="n"/>
      <c r="F59" s="7" t="n"/>
      <c r="G59" s="7" t="n"/>
      <c r="H59" s="7" t="n"/>
      <c r="I59" s="15">
        <f>IF(AND(C59&lt;&gt;"",C59=Statement!$B$4),COUNTIF($C$5:C59,Statement!$B$4),"")</f>
        <v/>
      </c>
    </row>
    <row r="60">
      <c r="A60" s="13" t="n"/>
      <c r="B60" s="15">
        <f>IF(OR(A60="",E60=""),"",Setup!$B$4&amp;"-"&amp;TEXT(COUNT($E$5:E60),"0000"))</f>
        <v/>
      </c>
      <c r="C60" s="7" t="n"/>
      <c r="D60" s="15">
        <f>IF(C60="","",IF(ISNA(MATCH(C60,Tenants!$A$5:$A$54,0)),"Unknown unit",INDEX(Tenants!$B$5:$B$54,MATCH(C60,Tenants!$A$5:$A$54,0))))</f>
        <v/>
      </c>
      <c r="E60" s="11" t="n"/>
      <c r="F60" s="7" t="n"/>
      <c r="G60" s="7" t="n"/>
      <c r="H60" s="7" t="n"/>
      <c r="I60" s="15">
        <f>IF(AND(C60&lt;&gt;"",C60=Statement!$B$4),COUNTIF($C$5:C60,Statement!$B$4),"")</f>
        <v/>
      </c>
    </row>
    <row r="61">
      <c r="A61" s="13" t="n"/>
      <c r="B61" s="15">
        <f>IF(OR(A61="",E61=""),"",Setup!$B$4&amp;"-"&amp;TEXT(COUNT($E$5:E61),"0000"))</f>
        <v/>
      </c>
      <c r="C61" s="7" t="n"/>
      <c r="D61" s="15">
        <f>IF(C61="","",IF(ISNA(MATCH(C61,Tenants!$A$5:$A$54,0)),"Unknown unit",INDEX(Tenants!$B$5:$B$54,MATCH(C61,Tenants!$A$5:$A$54,0))))</f>
        <v/>
      </c>
      <c r="E61" s="11" t="n"/>
      <c r="F61" s="7" t="n"/>
      <c r="G61" s="7" t="n"/>
      <c r="H61" s="7" t="n"/>
      <c r="I61" s="15">
        <f>IF(AND(C61&lt;&gt;"",C61=Statement!$B$4),COUNTIF($C$5:C61,Statement!$B$4),"")</f>
        <v/>
      </c>
    </row>
    <row r="62">
      <c r="A62" s="13" t="n"/>
      <c r="B62" s="15">
        <f>IF(OR(A62="",E62=""),"",Setup!$B$4&amp;"-"&amp;TEXT(COUNT($E$5:E62),"0000"))</f>
        <v/>
      </c>
      <c r="C62" s="7" t="n"/>
      <c r="D62" s="15">
        <f>IF(C62="","",IF(ISNA(MATCH(C62,Tenants!$A$5:$A$54,0)),"Unknown unit",INDEX(Tenants!$B$5:$B$54,MATCH(C62,Tenants!$A$5:$A$54,0))))</f>
        <v/>
      </c>
      <c r="E62" s="11" t="n"/>
      <c r="F62" s="7" t="n"/>
      <c r="G62" s="7" t="n"/>
      <c r="H62" s="7" t="n"/>
      <c r="I62" s="15">
        <f>IF(AND(C62&lt;&gt;"",C62=Statement!$B$4),COUNTIF($C$5:C62,Statement!$B$4),"")</f>
        <v/>
      </c>
    </row>
    <row r="63">
      <c r="A63" s="13" t="n"/>
      <c r="B63" s="15">
        <f>IF(OR(A63="",E63=""),"",Setup!$B$4&amp;"-"&amp;TEXT(COUNT($E$5:E63),"0000"))</f>
        <v/>
      </c>
      <c r="C63" s="7" t="n"/>
      <c r="D63" s="15">
        <f>IF(C63="","",IF(ISNA(MATCH(C63,Tenants!$A$5:$A$54,0)),"Unknown unit",INDEX(Tenants!$B$5:$B$54,MATCH(C63,Tenants!$A$5:$A$54,0))))</f>
        <v/>
      </c>
      <c r="E63" s="11" t="n"/>
      <c r="F63" s="7" t="n"/>
      <c r="G63" s="7" t="n"/>
      <c r="H63" s="7" t="n"/>
      <c r="I63" s="15">
        <f>IF(AND(C63&lt;&gt;"",C63=Statement!$B$4),COUNTIF($C$5:C63,Statement!$B$4),"")</f>
        <v/>
      </c>
    </row>
    <row r="64">
      <c r="A64" s="13" t="n"/>
      <c r="B64" s="15">
        <f>IF(OR(A64="",E64=""),"",Setup!$B$4&amp;"-"&amp;TEXT(COUNT($E$5:E64),"0000"))</f>
        <v/>
      </c>
      <c r="C64" s="7" t="n"/>
      <c r="D64" s="15">
        <f>IF(C64="","",IF(ISNA(MATCH(C64,Tenants!$A$5:$A$54,0)),"Unknown unit",INDEX(Tenants!$B$5:$B$54,MATCH(C64,Tenants!$A$5:$A$54,0))))</f>
        <v/>
      </c>
      <c r="E64" s="11" t="n"/>
      <c r="F64" s="7" t="n"/>
      <c r="G64" s="7" t="n"/>
      <c r="H64" s="7" t="n"/>
      <c r="I64" s="15">
        <f>IF(AND(C64&lt;&gt;"",C64=Statement!$B$4),COUNTIF($C$5:C64,Statement!$B$4),"")</f>
        <v/>
      </c>
    </row>
    <row r="65">
      <c r="A65" s="13" t="n"/>
      <c r="B65" s="15">
        <f>IF(OR(A65="",E65=""),"",Setup!$B$4&amp;"-"&amp;TEXT(COUNT($E$5:E65),"0000"))</f>
        <v/>
      </c>
      <c r="C65" s="7" t="n"/>
      <c r="D65" s="15">
        <f>IF(C65="","",IF(ISNA(MATCH(C65,Tenants!$A$5:$A$54,0)),"Unknown unit",INDEX(Tenants!$B$5:$B$54,MATCH(C65,Tenants!$A$5:$A$54,0))))</f>
        <v/>
      </c>
      <c r="E65" s="11" t="n"/>
      <c r="F65" s="7" t="n"/>
      <c r="G65" s="7" t="n"/>
      <c r="H65" s="7" t="n"/>
      <c r="I65" s="15">
        <f>IF(AND(C65&lt;&gt;"",C65=Statement!$B$4),COUNTIF($C$5:C65,Statement!$B$4),"")</f>
        <v/>
      </c>
    </row>
    <row r="66">
      <c r="A66" s="13" t="n"/>
      <c r="B66" s="15">
        <f>IF(OR(A66="",E66=""),"",Setup!$B$4&amp;"-"&amp;TEXT(COUNT($E$5:E66),"0000"))</f>
        <v/>
      </c>
      <c r="C66" s="7" t="n"/>
      <c r="D66" s="15">
        <f>IF(C66="","",IF(ISNA(MATCH(C66,Tenants!$A$5:$A$54,0)),"Unknown unit",INDEX(Tenants!$B$5:$B$54,MATCH(C66,Tenants!$A$5:$A$54,0))))</f>
        <v/>
      </c>
      <c r="E66" s="11" t="n"/>
      <c r="F66" s="7" t="n"/>
      <c r="G66" s="7" t="n"/>
      <c r="H66" s="7" t="n"/>
      <c r="I66" s="15">
        <f>IF(AND(C66&lt;&gt;"",C66=Statement!$B$4),COUNTIF($C$5:C66,Statement!$B$4),"")</f>
        <v/>
      </c>
    </row>
    <row r="67">
      <c r="A67" s="13" t="n"/>
      <c r="B67" s="15">
        <f>IF(OR(A67="",E67=""),"",Setup!$B$4&amp;"-"&amp;TEXT(COUNT($E$5:E67),"0000"))</f>
        <v/>
      </c>
      <c r="C67" s="7" t="n"/>
      <c r="D67" s="15">
        <f>IF(C67="","",IF(ISNA(MATCH(C67,Tenants!$A$5:$A$54,0)),"Unknown unit",INDEX(Tenants!$B$5:$B$54,MATCH(C67,Tenants!$A$5:$A$54,0))))</f>
        <v/>
      </c>
      <c r="E67" s="11" t="n"/>
      <c r="F67" s="7" t="n"/>
      <c r="G67" s="7" t="n"/>
      <c r="H67" s="7" t="n"/>
      <c r="I67" s="15">
        <f>IF(AND(C67&lt;&gt;"",C67=Statement!$B$4),COUNTIF($C$5:C67,Statement!$B$4),"")</f>
        <v/>
      </c>
    </row>
    <row r="68">
      <c r="A68" s="13" t="n"/>
      <c r="B68" s="15">
        <f>IF(OR(A68="",E68=""),"",Setup!$B$4&amp;"-"&amp;TEXT(COUNT($E$5:E68),"0000"))</f>
        <v/>
      </c>
      <c r="C68" s="7" t="n"/>
      <c r="D68" s="15">
        <f>IF(C68="","",IF(ISNA(MATCH(C68,Tenants!$A$5:$A$54,0)),"Unknown unit",INDEX(Tenants!$B$5:$B$54,MATCH(C68,Tenants!$A$5:$A$54,0))))</f>
        <v/>
      </c>
      <c r="E68" s="11" t="n"/>
      <c r="F68" s="7" t="n"/>
      <c r="G68" s="7" t="n"/>
      <c r="H68" s="7" t="n"/>
      <c r="I68" s="15">
        <f>IF(AND(C68&lt;&gt;"",C68=Statement!$B$4),COUNTIF($C$5:C68,Statement!$B$4),"")</f>
        <v/>
      </c>
    </row>
    <row r="69">
      <c r="A69" s="13" t="n"/>
      <c r="B69" s="15">
        <f>IF(OR(A69="",E69=""),"",Setup!$B$4&amp;"-"&amp;TEXT(COUNT($E$5:E69),"0000"))</f>
        <v/>
      </c>
      <c r="C69" s="7" t="n"/>
      <c r="D69" s="15">
        <f>IF(C69="","",IF(ISNA(MATCH(C69,Tenants!$A$5:$A$54,0)),"Unknown unit",INDEX(Tenants!$B$5:$B$54,MATCH(C69,Tenants!$A$5:$A$54,0))))</f>
        <v/>
      </c>
      <c r="E69" s="11" t="n"/>
      <c r="F69" s="7" t="n"/>
      <c r="G69" s="7" t="n"/>
      <c r="H69" s="7" t="n"/>
      <c r="I69" s="15">
        <f>IF(AND(C69&lt;&gt;"",C69=Statement!$B$4),COUNTIF($C$5:C69,Statement!$B$4),"")</f>
        <v/>
      </c>
    </row>
    <row r="70">
      <c r="A70" s="13" t="n"/>
      <c r="B70" s="15">
        <f>IF(OR(A70="",E70=""),"",Setup!$B$4&amp;"-"&amp;TEXT(COUNT($E$5:E70),"0000"))</f>
        <v/>
      </c>
      <c r="C70" s="7" t="n"/>
      <c r="D70" s="15">
        <f>IF(C70="","",IF(ISNA(MATCH(C70,Tenants!$A$5:$A$54,0)),"Unknown unit",INDEX(Tenants!$B$5:$B$54,MATCH(C70,Tenants!$A$5:$A$54,0))))</f>
        <v/>
      </c>
      <c r="E70" s="11" t="n"/>
      <c r="F70" s="7" t="n"/>
      <c r="G70" s="7" t="n"/>
      <c r="H70" s="7" t="n"/>
      <c r="I70" s="15">
        <f>IF(AND(C70&lt;&gt;"",C70=Statement!$B$4),COUNTIF($C$5:C70,Statement!$B$4),"")</f>
        <v/>
      </c>
    </row>
    <row r="71">
      <c r="A71" s="13" t="n"/>
      <c r="B71" s="15">
        <f>IF(OR(A71="",E71=""),"",Setup!$B$4&amp;"-"&amp;TEXT(COUNT($E$5:E71),"0000"))</f>
        <v/>
      </c>
      <c r="C71" s="7" t="n"/>
      <c r="D71" s="15">
        <f>IF(C71="","",IF(ISNA(MATCH(C71,Tenants!$A$5:$A$54,0)),"Unknown unit",INDEX(Tenants!$B$5:$B$54,MATCH(C71,Tenants!$A$5:$A$54,0))))</f>
        <v/>
      </c>
      <c r="E71" s="11" t="n"/>
      <c r="F71" s="7" t="n"/>
      <c r="G71" s="7" t="n"/>
      <c r="H71" s="7" t="n"/>
      <c r="I71" s="15">
        <f>IF(AND(C71&lt;&gt;"",C71=Statement!$B$4),COUNTIF($C$5:C71,Statement!$B$4),"")</f>
        <v/>
      </c>
    </row>
    <row r="72">
      <c r="A72" s="13" t="n"/>
      <c r="B72" s="15">
        <f>IF(OR(A72="",E72=""),"",Setup!$B$4&amp;"-"&amp;TEXT(COUNT($E$5:E72),"0000"))</f>
        <v/>
      </c>
      <c r="C72" s="7" t="n"/>
      <c r="D72" s="15">
        <f>IF(C72="","",IF(ISNA(MATCH(C72,Tenants!$A$5:$A$54,0)),"Unknown unit",INDEX(Tenants!$B$5:$B$54,MATCH(C72,Tenants!$A$5:$A$54,0))))</f>
        <v/>
      </c>
      <c r="E72" s="11" t="n"/>
      <c r="F72" s="7" t="n"/>
      <c r="G72" s="7" t="n"/>
      <c r="H72" s="7" t="n"/>
      <c r="I72" s="15">
        <f>IF(AND(C72&lt;&gt;"",C72=Statement!$B$4),COUNTIF($C$5:C72,Statement!$B$4),"")</f>
        <v/>
      </c>
    </row>
    <row r="73">
      <c r="A73" s="13" t="n"/>
      <c r="B73" s="15">
        <f>IF(OR(A73="",E73=""),"",Setup!$B$4&amp;"-"&amp;TEXT(COUNT($E$5:E73),"0000"))</f>
        <v/>
      </c>
      <c r="C73" s="7" t="n"/>
      <c r="D73" s="15">
        <f>IF(C73="","",IF(ISNA(MATCH(C73,Tenants!$A$5:$A$54,0)),"Unknown unit",INDEX(Tenants!$B$5:$B$54,MATCH(C73,Tenants!$A$5:$A$54,0))))</f>
        <v/>
      </c>
      <c r="E73" s="11" t="n"/>
      <c r="F73" s="7" t="n"/>
      <c r="G73" s="7" t="n"/>
      <c r="H73" s="7" t="n"/>
      <c r="I73" s="15">
        <f>IF(AND(C73&lt;&gt;"",C73=Statement!$B$4),COUNTIF($C$5:C73,Statement!$B$4),"")</f>
        <v/>
      </c>
    </row>
    <row r="74">
      <c r="A74" s="13" t="n"/>
      <c r="B74" s="15">
        <f>IF(OR(A74="",E74=""),"",Setup!$B$4&amp;"-"&amp;TEXT(COUNT($E$5:E74),"0000"))</f>
        <v/>
      </c>
      <c r="C74" s="7" t="n"/>
      <c r="D74" s="15">
        <f>IF(C74="","",IF(ISNA(MATCH(C74,Tenants!$A$5:$A$54,0)),"Unknown unit",INDEX(Tenants!$B$5:$B$54,MATCH(C74,Tenants!$A$5:$A$54,0))))</f>
        <v/>
      </c>
      <c r="E74" s="11" t="n"/>
      <c r="F74" s="7" t="n"/>
      <c r="G74" s="7" t="n"/>
      <c r="H74" s="7" t="n"/>
      <c r="I74" s="15">
        <f>IF(AND(C74&lt;&gt;"",C74=Statement!$B$4),COUNTIF($C$5:C74,Statement!$B$4),"")</f>
        <v/>
      </c>
    </row>
    <row r="75">
      <c r="A75" s="13" t="n"/>
      <c r="B75" s="15">
        <f>IF(OR(A75="",E75=""),"",Setup!$B$4&amp;"-"&amp;TEXT(COUNT($E$5:E75),"0000"))</f>
        <v/>
      </c>
      <c r="C75" s="7" t="n"/>
      <c r="D75" s="15">
        <f>IF(C75="","",IF(ISNA(MATCH(C75,Tenants!$A$5:$A$54,0)),"Unknown unit",INDEX(Tenants!$B$5:$B$54,MATCH(C75,Tenants!$A$5:$A$54,0))))</f>
        <v/>
      </c>
      <c r="E75" s="11" t="n"/>
      <c r="F75" s="7" t="n"/>
      <c r="G75" s="7" t="n"/>
      <c r="H75" s="7" t="n"/>
      <c r="I75" s="15">
        <f>IF(AND(C75&lt;&gt;"",C75=Statement!$B$4),COUNTIF($C$5:C75,Statement!$B$4),"")</f>
        <v/>
      </c>
    </row>
    <row r="76">
      <c r="A76" s="13" t="n"/>
      <c r="B76" s="15">
        <f>IF(OR(A76="",E76=""),"",Setup!$B$4&amp;"-"&amp;TEXT(COUNT($E$5:E76),"0000"))</f>
        <v/>
      </c>
      <c r="C76" s="7" t="n"/>
      <c r="D76" s="15">
        <f>IF(C76="","",IF(ISNA(MATCH(C76,Tenants!$A$5:$A$54,0)),"Unknown unit",INDEX(Tenants!$B$5:$B$54,MATCH(C76,Tenants!$A$5:$A$54,0))))</f>
        <v/>
      </c>
      <c r="E76" s="11" t="n"/>
      <c r="F76" s="7" t="n"/>
      <c r="G76" s="7" t="n"/>
      <c r="H76" s="7" t="n"/>
      <c r="I76" s="15">
        <f>IF(AND(C76&lt;&gt;"",C76=Statement!$B$4),COUNTIF($C$5:C76,Statement!$B$4),"")</f>
        <v/>
      </c>
    </row>
    <row r="77">
      <c r="A77" s="13" t="n"/>
      <c r="B77" s="15">
        <f>IF(OR(A77="",E77=""),"",Setup!$B$4&amp;"-"&amp;TEXT(COUNT($E$5:E77),"0000"))</f>
        <v/>
      </c>
      <c r="C77" s="7" t="n"/>
      <c r="D77" s="15">
        <f>IF(C77="","",IF(ISNA(MATCH(C77,Tenants!$A$5:$A$54,0)),"Unknown unit",INDEX(Tenants!$B$5:$B$54,MATCH(C77,Tenants!$A$5:$A$54,0))))</f>
        <v/>
      </c>
      <c r="E77" s="11" t="n"/>
      <c r="F77" s="7" t="n"/>
      <c r="G77" s="7" t="n"/>
      <c r="H77" s="7" t="n"/>
      <c r="I77" s="15">
        <f>IF(AND(C77&lt;&gt;"",C77=Statement!$B$4),COUNTIF($C$5:C77,Statement!$B$4),"")</f>
        <v/>
      </c>
    </row>
    <row r="78">
      <c r="A78" s="13" t="n"/>
      <c r="B78" s="15">
        <f>IF(OR(A78="",E78=""),"",Setup!$B$4&amp;"-"&amp;TEXT(COUNT($E$5:E78),"0000"))</f>
        <v/>
      </c>
      <c r="C78" s="7" t="n"/>
      <c r="D78" s="15">
        <f>IF(C78="","",IF(ISNA(MATCH(C78,Tenants!$A$5:$A$54,0)),"Unknown unit",INDEX(Tenants!$B$5:$B$54,MATCH(C78,Tenants!$A$5:$A$54,0))))</f>
        <v/>
      </c>
      <c r="E78" s="11" t="n"/>
      <c r="F78" s="7" t="n"/>
      <c r="G78" s="7" t="n"/>
      <c r="H78" s="7" t="n"/>
      <c r="I78" s="15">
        <f>IF(AND(C78&lt;&gt;"",C78=Statement!$B$4),COUNTIF($C$5:C78,Statement!$B$4),"")</f>
        <v/>
      </c>
    </row>
    <row r="79">
      <c r="A79" s="13" t="n"/>
      <c r="B79" s="15">
        <f>IF(OR(A79="",E79=""),"",Setup!$B$4&amp;"-"&amp;TEXT(COUNT($E$5:E79),"0000"))</f>
        <v/>
      </c>
      <c r="C79" s="7" t="n"/>
      <c r="D79" s="15">
        <f>IF(C79="","",IF(ISNA(MATCH(C79,Tenants!$A$5:$A$54,0)),"Unknown unit",INDEX(Tenants!$B$5:$B$54,MATCH(C79,Tenants!$A$5:$A$54,0))))</f>
        <v/>
      </c>
      <c r="E79" s="11" t="n"/>
      <c r="F79" s="7" t="n"/>
      <c r="G79" s="7" t="n"/>
      <c r="H79" s="7" t="n"/>
      <c r="I79" s="15">
        <f>IF(AND(C79&lt;&gt;"",C79=Statement!$B$4),COUNTIF($C$5:C79,Statement!$B$4),"")</f>
        <v/>
      </c>
    </row>
    <row r="80">
      <c r="A80" s="13" t="n"/>
      <c r="B80" s="15">
        <f>IF(OR(A80="",E80=""),"",Setup!$B$4&amp;"-"&amp;TEXT(COUNT($E$5:E80),"0000"))</f>
        <v/>
      </c>
      <c r="C80" s="7" t="n"/>
      <c r="D80" s="15">
        <f>IF(C80="","",IF(ISNA(MATCH(C80,Tenants!$A$5:$A$54,0)),"Unknown unit",INDEX(Tenants!$B$5:$B$54,MATCH(C80,Tenants!$A$5:$A$54,0))))</f>
        <v/>
      </c>
      <c r="E80" s="11" t="n"/>
      <c r="F80" s="7" t="n"/>
      <c r="G80" s="7" t="n"/>
      <c r="H80" s="7" t="n"/>
      <c r="I80" s="15">
        <f>IF(AND(C80&lt;&gt;"",C80=Statement!$B$4),COUNTIF($C$5:C80,Statement!$B$4),"")</f>
        <v/>
      </c>
    </row>
    <row r="81">
      <c r="A81" s="13" t="n"/>
      <c r="B81" s="15">
        <f>IF(OR(A81="",E81=""),"",Setup!$B$4&amp;"-"&amp;TEXT(COUNT($E$5:E81),"0000"))</f>
        <v/>
      </c>
      <c r="C81" s="7" t="n"/>
      <c r="D81" s="15">
        <f>IF(C81="","",IF(ISNA(MATCH(C81,Tenants!$A$5:$A$54,0)),"Unknown unit",INDEX(Tenants!$B$5:$B$54,MATCH(C81,Tenants!$A$5:$A$54,0))))</f>
        <v/>
      </c>
      <c r="E81" s="11" t="n"/>
      <c r="F81" s="7" t="n"/>
      <c r="G81" s="7" t="n"/>
      <c r="H81" s="7" t="n"/>
      <c r="I81" s="15">
        <f>IF(AND(C81&lt;&gt;"",C81=Statement!$B$4),COUNTIF($C$5:C81,Statement!$B$4),"")</f>
        <v/>
      </c>
    </row>
    <row r="82">
      <c r="A82" s="13" t="n"/>
      <c r="B82" s="15">
        <f>IF(OR(A82="",E82=""),"",Setup!$B$4&amp;"-"&amp;TEXT(COUNT($E$5:E82),"0000"))</f>
        <v/>
      </c>
      <c r="C82" s="7" t="n"/>
      <c r="D82" s="15">
        <f>IF(C82="","",IF(ISNA(MATCH(C82,Tenants!$A$5:$A$54,0)),"Unknown unit",INDEX(Tenants!$B$5:$B$54,MATCH(C82,Tenants!$A$5:$A$54,0))))</f>
        <v/>
      </c>
      <c r="E82" s="11" t="n"/>
      <c r="F82" s="7" t="n"/>
      <c r="G82" s="7" t="n"/>
      <c r="H82" s="7" t="n"/>
      <c r="I82" s="15">
        <f>IF(AND(C82&lt;&gt;"",C82=Statement!$B$4),COUNTIF($C$5:C82,Statement!$B$4),"")</f>
        <v/>
      </c>
    </row>
    <row r="83">
      <c r="A83" s="13" t="n"/>
      <c r="B83" s="15">
        <f>IF(OR(A83="",E83=""),"",Setup!$B$4&amp;"-"&amp;TEXT(COUNT($E$5:E83),"0000"))</f>
        <v/>
      </c>
      <c r="C83" s="7" t="n"/>
      <c r="D83" s="15">
        <f>IF(C83="","",IF(ISNA(MATCH(C83,Tenants!$A$5:$A$54,0)),"Unknown unit",INDEX(Tenants!$B$5:$B$54,MATCH(C83,Tenants!$A$5:$A$54,0))))</f>
        <v/>
      </c>
      <c r="E83" s="11" t="n"/>
      <c r="F83" s="7" t="n"/>
      <c r="G83" s="7" t="n"/>
      <c r="H83" s="7" t="n"/>
      <c r="I83" s="15">
        <f>IF(AND(C83&lt;&gt;"",C83=Statement!$B$4),COUNTIF($C$5:C83,Statement!$B$4),"")</f>
        <v/>
      </c>
    </row>
    <row r="84">
      <c r="A84" s="13" t="n"/>
      <c r="B84" s="15">
        <f>IF(OR(A84="",E84=""),"",Setup!$B$4&amp;"-"&amp;TEXT(COUNT($E$5:E84),"0000"))</f>
        <v/>
      </c>
      <c r="C84" s="7" t="n"/>
      <c r="D84" s="15">
        <f>IF(C84="","",IF(ISNA(MATCH(C84,Tenants!$A$5:$A$54,0)),"Unknown unit",INDEX(Tenants!$B$5:$B$54,MATCH(C84,Tenants!$A$5:$A$54,0))))</f>
        <v/>
      </c>
      <c r="E84" s="11" t="n"/>
      <c r="F84" s="7" t="n"/>
      <c r="G84" s="7" t="n"/>
      <c r="H84" s="7" t="n"/>
      <c r="I84" s="15">
        <f>IF(AND(C84&lt;&gt;"",C84=Statement!$B$4),COUNTIF($C$5:C84,Statement!$B$4),"")</f>
        <v/>
      </c>
    </row>
    <row r="85">
      <c r="A85" s="13" t="n"/>
      <c r="B85" s="15">
        <f>IF(OR(A85="",E85=""),"",Setup!$B$4&amp;"-"&amp;TEXT(COUNT($E$5:E85),"0000"))</f>
        <v/>
      </c>
      <c r="C85" s="7" t="n"/>
      <c r="D85" s="15">
        <f>IF(C85="","",IF(ISNA(MATCH(C85,Tenants!$A$5:$A$54,0)),"Unknown unit",INDEX(Tenants!$B$5:$B$54,MATCH(C85,Tenants!$A$5:$A$54,0))))</f>
        <v/>
      </c>
      <c r="E85" s="11" t="n"/>
      <c r="F85" s="7" t="n"/>
      <c r="G85" s="7" t="n"/>
      <c r="H85" s="7" t="n"/>
      <c r="I85" s="15">
        <f>IF(AND(C85&lt;&gt;"",C85=Statement!$B$4),COUNTIF($C$5:C85,Statement!$B$4),"")</f>
        <v/>
      </c>
    </row>
    <row r="86">
      <c r="A86" s="13" t="n"/>
      <c r="B86" s="15">
        <f>IF(OR(A86="",E86=""),"",Setup!$B$4&amp;"-"&amp;TEXT(COUNT($E$5:E86),"0000"))</f>
        <v/>
      </c>
      <c r="C86" s="7" t="n"/>
      <c r="D86" s="15">
        <f>IF(C86="","",IF(ISNA(MATCH(C86,Tenants!$A$5:$A$54,0)),"Unknown unit",INDEX(Tenants!$B$5:$B$54,MATCH(C86,Tenants!$A$5:$A$54,0))))</f>
        <v/>
      </c>
      <c r="E86" s="11" t="n"/>
      <c r="F86" s="7" t="n"/>
      <c r="G86" s="7" t="n"/>
      <c r="H86" s="7" t="n"/>
      <c r="I86" s="15">
        <f>IF(AND(C86&lt;&gt;"",C86=Statement!$B$4),COUNTIF($C$5:C86,Statement!$B$4),"")</f>
        <v/>
      </c>
    </row>
    <row r="87">
      <c r="A87" s="13" t="n"/>
      <c r="B87" s="15">
        <f>IF(OR(A87="",E87=""),"",Setup!$B$4&amp;"-"&amp;TEXT(COUNT($E$5:E87),"0000"))</f>
        <v/>
      </c>
      <c r="C87" s="7" t="n"/>
      <c r="D87" s="15">
        <f>IF(C87="","",IF(ISNA(MATCH(C87,Tenants!$A$5:$A$54,0)),"Unknown unit",INDEX(Tenants!$B$5:$B$54,MATCH(C87,Tenants!$A$5:$A$54,0))))</f>
        <v/>
      </c>
      <c r="E87" s="11" t="n"/>
      <c r="F87" s="7" t="n"/>
      <c r="G87" s="7" t="n"/>
      <c r="H87" s="7" t="n"/>
      <c r="I87" s="15">
        <f>IF(AND(C87&lt;&gt;"",C87=Statement!$B$4),COUNTIF($C$5:C87,Statement!$B$4),"")</f>
        <v/>
      </c>
    </row>
    <row r="88">
      <c r="A88" s="13" t="n"/>
      <c r="B88" s="15">
        <f>IF(OR(A88="",E88=""),"",Setup!$B$4&amp;"-"&amp;TEXT(COUNT($E$5:E88),"0000"))</f>
        <v/>
      </c>
      <c r="C88" s="7" t="n"/>
      <c r="D88" s="15">
        <f>IF(C88="","",IF(ISNA(MATCH(C88,Tenants!$A$5:$A$54,0)),"Unknown unit",INDEX(Tenants!$B$5:$B$54,MATCH(C88,Tenants!$A$5:$A$54,0))))</f>
        <v/>
      </c>
      <c r="E88" s="11" t="n"/>
      <c r="F88" s="7" t="n"/>
      <c r="G88" s="7" t="n"/>
      <c r="H88" s="7" t="n"/>
      <c r="I88" s="15">
        <f>IF(AND(C88&lt;&gt;"",C88=Statement!$B$4),COUNTIF($C$5:C88,Statement!$B$4),"")</f>
        <v/>
      </c>
    </row>
    <row r="89">
      <c r="A89" s="13" t="n"/>
      <c r="B89" s="15">
        <f>IF(OR(A89="",E89=""),"",Setup!$B$4&amp;"-"&amp;TEXT(COUNT($E$5:E89),"0000"))</f>
        <v/>
      </c>
      <c r="C89" s="7" t="n"/>
      <c r="D89" s="15">
        <f>IF(C89="","",IF(ISNA(MATCH(C89,Tenants!$A$5:$A$54,0)),"Unknown unit",INDEX(Tenants!$B$5:$B$54,MATCH(C89,Tenants!$A$5:$A$54,0))))</f>
        <v/>
      </c>
      <c r="E89" s="11" t="n"/>
      <c r="F89" s="7" t="n"/>
      <c r="G89" s="7" t="n"/>
      <c r="H89" s="7" t="n"/>
      <c r="I89" s="15">
        <f>IF(AND(C89&lt;&gt;"",C89=Statement!$B$4),COUNTIF($C$5:C89,Statement!$B$4),"")</f>
        <v/>
      </c>
    </row>
    <row r="90">
      <c r="A90" s="13" t="n"/>
      <c r="B90" s="15">
        <f>IF(OR(A90="",E90=""),"",Setup!$B$4&amp;"-"&amp;TEXT(COUNT($E$5:E90),"0000"))</f>
        <v/>
      </c>
      <c r="C90" s="7" t="n"/>
      <c r="D90" s="15">
        <f>IF(C90="","",IF(ISNA(MATCH(C90,Tenants!$A$5:$A$54,0)),"Unknown unit",INDEX(Tenants!$B$5:$B$54,MATCH(C90,Tenants!$A$5:$A$54,0))))</f>
        <v/>
      </c>
      <c r="E90" s="11" t="n"/>
      <c r="F90" s="7" t="n"/>
      <c r="G90" s="7" t="n"/>
      <c r="H90" s="7" t="n"/>
      <c r="I90" s="15">
        <f>IF(AND(C90&lt;&gt;"",C90=Statement!$B$4),COUNTIF($C$5:C90,Statement!$B$4),"")</f>
        <v/>
      </c>
    </row>
    <row r="91">
      <c r="A91" s="13" t="n"/>
      <c r="B91" s="15">
        <f>IF(OR(A91="",E91=""),"",Setup!$B$4&amp;"-"&amp;TEXT(COUNT($E$5:E91),"0000"))</f>
        <v/>
      </c>
      <c r="C91" s="7" t="n"/>
      <c r="D91" s="15">
        <f>IF(C91="","",IF(ISNA(MATCH(C91,Tenants!$A$5:$A$54,0)),"Unknown unit",INDEX(Tenants!$B$5:$B$54,MATCH(C91,Tenants!$A$5:$A$54,0))))</f>
        <v/>
      </c>
      <c r="E91" s="11" t="n"/>
      <c r="F91" s="7" t="n"/>
      <c r="G91" s="7" t="n"/>
      <c r="H91" s="7" t="n"/>
      <c r="I91" s="15">
        <f>IF(AND(C91&lt;&gt;"",C91=Statement!$B$4),COUNTIF($C$5:C91,Statement!$B$4),"")</f>
        <v/>
      </c>
    </row>
    <row r="92">
      <c r="A92" s="13" t="n"/>
      <c r="B92" s="15">
        <f>IF(OR(A92="",E92=""),"",Setup!$B$4&amp;"-"&amp;TEXT(COUNT($E$5:E92),"0000"))</f>
        <v/>
      </c>
      <c r="C92" s="7" t="n"/>
      <c r="D92" s="15">
        <f>IF(C92="","",IF(ISNA(MATCH(C92,Tenants!$A$5:$A$54,0)),"Unknown unit",INDEX(Tenants!$B$5:$B$54,MATCH(C92,Tenants!$A$5:$A$54,0))))</f>
        <v/>
      </c>
      <c r="E92" s="11" t="n"/>
      <c r="F92" s="7" t="n"/>
      <c r="G92" s="7" t="n"/>
      <c r="H92" s="7" t="n"/>
      <c r="I92" s="15">
        <f>IF(AND(C92&lt;&gt;"",C92=Statement!$B$4),COUNTIF($C$5:C92,Statement!$B$4),"")</f>
        <v/>
      </c>
    </row>
    <row r="93">
      <c r="A93" s="13" t="n"/>
      <c r="B93" s="15">
        <f>IF(OR(A93="",E93=""),"",Setup!$B$4&amp;"-"&amp;TEXT(COUNT($E$5:E93),"0000"))</f>
        <v/>
      </c>
      <c r="C93" s="7" t="n"/>
      <c r="D93" s="15">
        <f>IF(C93="","",IF(ISNA(MATCH(C93,Tenants!$A$5:$A$54,0)),"Unknown unit",INDEX(Tenants!$B$5:$B$54,MATCH(C93,Tenants!$A$5:$A$54,0))))</f>
        <v/>
      </c>
      <c r="E93" s="11" t="n"/>
      <c r="F93" s="7" t="n"/>
      <c r="G93" s="7" t="n"/>
      <c r="H93" s="7" t="n"/>
      <c r="I93" s="15">
        <f>IF(AND(C93&lt;&gt;"",C93=Statement!$B$4),COUNTIF($C$5:C93,Statement!$B$4),"")</f>
        <v/>
      </c>
    </row>
    <row r="94">
      <c r="A94" s="13" t="n"/>
      <c r="B94" s="15">
        <f>IF(OR(A94="",E94=""),"",Setup!$B$4&amp;"-"&amp;TEXT(COUNT($E$5:E94),"0000"))</f>
        <v/>
      </c>
      <c r="C94" s="7" t="n"/>
      <c r="D94" s="15">
        <f>IF(C94="","",IF(ISNA(MATCH(C94,Tenants!$A$5:$A$54,0)),"Unknown unit",INDEX(Tenants!$B$5:$B$54,MATCH(C94,Tenants!$A$5:$A$54,0))))</f>
        <v/>
      </c>
      <c r="E94" s="11" t="n"/>
      <c r="F94" s="7" t="n"/>
      <c r="G94" s="7" t="n"/>
      <c r="H94" s="7" t="n"/>
      <c r="I94" s="15">
        <f>IF(AND(C94&lt;&gt;"",C94=Statement!$B$4),COUNTIF($C$5:C94,Statement!$B$4),"")</f>
        <v/>
      </c>
    </row>
    <row r="95">
      <c r="A95" s="13" t="n"/>
      <c r="B95" s="15">
        <f>IF(OR(A95="",E95=""),"",Setup!$B$4&amp;"-"&amp;TEXT(COUNT($E$5:E95),"0000"))</f>
        <v/>
      </c>
      <c r="C95" s="7" t="n"/>
      <c r="D95" s="15">
        <f>IF(C95="","",IF(ISNA(MATCH(C95,Tenants!$A$5:$A$54,0)),"Unknown unit",INDEX(Tenants!$B$5:$B$54,MATCH(C95,Tenants!$A$5:$A$54,0))))</f>
        <v/>
      </c>
      <c r="E95" s="11" t="n"/>
      <c r="F95" s="7" t="n"/>
      <c r="G95" s="7" t="n"/>
      <c r="H95" s="7" t="n"/>
      <c r="I95" s="15">
        <f>IF(AND(C95&lt;&gt;"",C95=Statement!$B$4),COUNTIF($C$5:C95,Statement!$B$4),"")</f>
        <v/>
      </c>
    </row>
    <row r="96">
      <c r="A96" s="13" t="n"/>
      <c r="B96" s="15">
        <f>IF(OR(A96="",E96=""),"",Setup!$B$4&amp;"-"&amp;TEXT(COUNT($E$5:E96),"0000"))</f>
        <v/>
      </c>
      <c r="C96" s="7" t="n"/>
      <c r="D96" s="15">
        <f>IF(C96="","",IF(ISNA(MATCH(C96,Tenants!$A$5:$A$54,0)),"Unknown unit",INDEX(Tenants!$B$5:$B$54,MATCH(C96,Tenants!$A$5:$A$54,0))))</f>
        <v/>
      </c>
      <c r="E96" s="11" t="n"/>
      <c r="F96" s="7" t="n"/>
      <c r="G96" s="7" t="n"/>
      <c r="H96" s="7" t="n"/>
      <c r="I96" s="15">
        <f>IF(AND(C96&lt;&gt;"",C96=Statement!$B$4),COUNTIF($C$5:C96,Statement!$B$4),"")</f>
        <v/>
      </c>
    </row>
    <row r="97">
      <c r="A97" s="13" t="n"/>
      <c r="B97" s="15">
        <f>IF(OR(A97="",E97=""),"",Setup!$B$4&amp;"-"&amp;TEXT(COUNT($E$5:E97),"0000"))</f>
        <v/>
      </c>
      <c r="C97" s="7" t="n"/>
      <c r="D97" s="15">
        <f>IF(C97="","",IF(ISNA(MATCH(C97,Tenants!$A$5:$A$54,0)),"Unknown unit",INDEX(Tenants!$B$5:$B$54,MATCH(C97,Tenants!$A$5:$A$54,0))))</f>
        <v/>
      </c>
      <c r="E97" s="11" t="n"/>
      <c r="F97" s="7" t="n"/>
      <c r="G97" s="7" t="n"/>
      <c r="H97" s="7" t="n"/>
      <c r="I97" s="15">
        <f>IF(AND(C97&lt;&gt;"",C97=Statement!$B$4),COUNTIF($C$5:C97,Statement!$B$4),"")</f>
        <v/>
      </c>
    </row>
    <row r="98">
      <c r="A98" s="13" t="n"/>
      <c r="B98" s="15">
        <f>IF(OR(A98="",E98=""),"",Setup!$B$4&amp;"-"&amp;TEXT(COUNT($E$5:E98),"0000"))</f>
        <v/>
      </c>
      <c r="C98" s="7" t="n"/>
      <c r="D98" s="15">
        <f>IF(C98="","",IF(ISNA(MATCH(C98,Tenants!$A$5:$A$54,0)),"Unknown unit",INDEX(Tenants!$B$5:$B$54,MATCH(C98,Tenants!$A$5:$A$54,0))))</f>
        <v/>
      </c>
      <c r="E98" s="11" t="n"/>
      <c r="F98" s="7" t="n"/>
      <c r="G98" s="7" t="n"/>
      <c r="H98" s="7" t="n"/>
      <c r="I98" s="15">
        <f>IF(AND(C98&lt;&gt;"",C98=Statement!$B$4),COUNTIF($C$5:C98,Statement!$B$4),"")</f>
        <v/>
      </c>
    </row>
    <row r="99">
      <c r="A99" s="13" t="n"/>
      <c r="B99" s="15">
        <f>IF(OR(A99="",E99=""),"",Setup!$B$4&amp;"-"&amp;TEXT(COUNT($E$5:E99),"0000"))</f>
        <v/>
      </c>
      <c r="C99" s="7" t="n"/>
      <c r="D99" s="15">
        <f>IF(C99="","",IF(ISNA(MATCH(C99,Tenants!$A$5:$A$54,0)),"Unknown unit",INDEX(Tenants!$B$5:$B$54,MATCH(C99,Tenants!$A$5:$A$54,0))))</f>
        <v/>
      </c>
      <c r="E99" s="11" t="n"/>
      <c r="F99" s="7" t="n"/>
      <c r="G99" s="7" t="n"/>
      <c r="H99" s="7" t="n"/>
      <c r="I99" s="15">
        <f>IF(AND(C99&lt;&gt;"",C99=Statement!$B$4),COUNTIF($C$5:C99,Statement!$B$4),"")</f>
        <v/>
      </c>
    </row>
    <row r="100">
      <c r="A100" s="13" t="n"/>
      <c r="B100" s="15">
        <f>IF(OR(A100="",E100=""),"",Setup!$B$4&amp;"-"&amp;TEXT(COUNT($E$5:E100),"0000"))</f>
        <v/>
      </c>
      <c r="C100" s="7" t="n"/>
      <c r="D100" s="15">
        <f>IF(C100="","",IF(ISNA(MATCH(C100,Tenants!$A$5:$A$54,0)),"Unknown unit",INDEX(Tenants!$B$5:$B$54,MATCH(C100,Tenants!$A$5:$A$54,0))))</f>
        <v/>
      </c>
      <c r="E100" s="11" t="n"/>
      <c r="F100" s="7" t="n"/>
      <c r="G100" s="7" t="n"/>
      <c r="H100" s="7" t="n"/>
      <c r="I100" s="15">
        <f>IF(AND(C100&lt;&gt;"",C100=Statement!$B$4),COUNTIF($C$5:C100,Statement!$B$4),"")</f>
        <v/>
      </c>
    </row>
    <row r="101">
      <c r="A101" s="13" t="n"/>
      <c r="B101" s="15">
        <f>IF(OR(A101="",E101=""),"",Setup!$B$4&amp;"-"&amp;TEXT(COUNT($E$5:E101),"0000"))</f>
        <v/>
      </c>
      <c r="C101" s="7" t="n"/>
      <c r="D101" s="15">
        <f>IF(C101="","",IF(ISNA(MATCH(C101,Tenants!$A$5:$A$54,0)),"Unknown unit",INDEX(Tenants!$B$5:$B$54,MATCH(C101,Tenants!$A$5:$A$54,0))))</f>
        <v/>
      </c>
      <c r="E101" s="11" t="n"/>
      <c r="F101" s="7" t="n"/>
      <c r="G101" s="7" t="n"/>
      <c r="H101" s="7" t="n"/>
      <c r="I101" s="15">
        <f>IF(AND(C101&lt;&gt;"",C101=Statement!$B$4),COUNTIF($C$5:C101,Statement!$B$4),"")</f>
        <v/>
      </c>
    </row>
    <row r="102">
      <c r="A102" s="13" t="n"/>
      <c r="B102" s="15">
        <f>IF(OR(A102="",E102=""),"",Setup!$B$4&amp;"-"&amp;TEXT(COUNT($E$5:E102),"0000"))</f>
        <v/>
      </c>
      <c r="C102" s="7" t="n"/>
      <c r="D102" s="15">
        <f>IF(C102="","",IF(ISNA(MATCH(C102,Tenants!$A$5:$A$54,0)),"Unknown unit",INDEX(Tenants!$B$5:$B$54,MATCH(C102,Tenants!$A$5:$A$54,0))))</f>
        <v/>
      </c>
      <c r="E102" s="11" t="n"/>
      <c r="F102" s="7" t="n"/>
      <c r="G102" s="7" t="n"/>
      <c r="H102" s="7" t="n"/>
      <c r="I102" s="15">
        <f>IF(AND(C102&lt;&gt;"",C102=Statement!$B$4),COUNTIF($C$5:C102,Statement!$B$4),"")</f>
        <v/>
      </c>
    </row>
    <row r="103">
      <c r="A103" s="13" t="n"/>
      <c r="B103" s="15">
        <f>IF(OR(A103="",E103=""),"",Setup!$B$4&amp;"-"&amp;TEXT(COUNT($E$5:E103),"0000"))</f>
        <v/>
      </c>
      <c r="C103" s="7" t="n"/>
      <c r="D103" s="15">
        <f>IF(C103="","",IF(ISNA(MATCH(C103,Tenants!$A$5:$A$54,0)),"Unknown unit",INDEX(Tenants!$B$5:$B$54,MATCH(C103,Tenants!$A$5:$A$54,0))))</f>
        <v/>
      </c>
      <c r="E103" s="11" t="n"/>
      <c r="F103" s="7" t="n"/>
      <c r="G103" s="7" t="n"/>
      <c r="H103" s="7" t="n"/>
      <c r="I103" s="15">
        <f>IF(AND(C103&lt;&gt;"",C103=Statement!$B$4),COUNTIF($C$5:C103,Statement!$B$4),"")</f>
        <v/>
      </c>
    </row>
    <row r="104">
      <c r="A104" s="13" t="n"/>
      <c r="B104" s="15">
        <f>IF(OR(A104="",E104=""),"",Setup!$B$4&amp;"-"&amp;TEXT(COUNT($E$5:E104),"0000"))</f>
        <v/>
      </c>
      <c r="C104" s="7" t="n"/>
      <c r="D104" s="15">
        <f>IF(C104="","",IF(ISNA(MATCH(C104,Tenants!$A$5:$A$54,0)),"Unknown unit",INDEX(Tenants!$B$5:$B$54,MATCH(C104,Tenants!$A$5:$A$54,0))))</f>
        <v/>
      </c>
      <c r="E104" s="11" t="n"/>
      <c r="F104" s="7" t="n"/>
      <c r="G104" s="7" t="n"/>
      <c r="H104" s="7" t="n"/>
      <c r="I104" s="15">
        <f>IF(AND(C104&lt;&gt;"",C104=Statement!$B$4),COUNTIF($C$5:C104,Statement!$B$4),"")</f>
        <v/>
      </c>
    </row>
    <row r="105">
      <c r="A105" s="13" t="n"/>
      <c r="B105" s="15">
        <f>IF(OR(A105="",E105=""),"",Setup!$B$4&amp;"-"&amp;TEXT(COUNT($E$5:E105),"0000"))</f>
        <v/>
      </c>
      <c r="C105" s="7" t="n"/>
      <c r="D105" s="15">
        <f>IF(C105="","",IF(ISNA(MATCH(C105,Tenants!$A$5:$A$54,0)),"Unknown unit",INDEX(Tenants!$B$5:$B$54,MATCH(C105,Tenants!$A$5:$A$54,0))))</f>
        <v/>
      </c>
      <c r="E105" s="11" t="n"/>
      <c r="F105" s="7" t="n"/>
      <c r="G105" s="7" t="n"/>
      <c r="H105" s="7" t="n"/>
      <c r="I105" s="15">
        <f>IF(AND(C105&lt;&gt;"",C105=Statement!$B$4),COUNTIF($C$5:C105,Statement!$B$4),"")</f>
        <v/>
      </c>
    </row>
    <row r="106">
      <c r="A106" s="13" t="n"/>
      <c r="B106" s="15">
        <f>IF(OR(A106="",E106=""),"",Setup!$B$4&amp;"-"&amp;TEXT(COUNT($E$5:E106),"0000"))</f>
        <v/>
      </c>
      <c r="C106" s="7" t="n"/>
      <c r="D106" s="15">
        <f>IF(C106="","",IF(ISNA(MATCH(C106,Tenants!$A$5:$A$54,0)),"Unknown unit",INDEX(Tenants!$B$5:$B$54,MATCH(C106,Tenants!$A$5:$A$54,0))))</f>
        <v/>
      </c>
      <c r="E106" s="11" t="n"/>
      <c r="F106" s="7" t="n"/>
      <c r="G106" s="7" t="n"/>
      <c r="H106" s="7" t="n"/>
      <c r="I106" s="15">
        <f>IF(AND(C106&lt;&gt;"",C106=Statement!$B$4),COUNTIF($C$5:C106,Statement!$B$4),"")</f>
        <v/>
      </c>
    </row>
    <row r="107">
      <c r="A107" s="13" t="n"/>
      <c r="B107" s="15">
        <f>IF(OR(A107="",E107=""),"",Setup!$B$4&amp;"-"&amp;TEXT(COUNT($E$5:E107),"0000"))</f>
        <v/>
      </c>
      <c r="C107" s="7" t="n"/>
      <c r="D107" s="15">
        <f>IF(C107="","",IF(ISNA(MATCH(C107,Tenants!$A$5:$A$54,0)),"Unknown unit",INDEX(Tenants!$B$5:$B$54,MATCH(C107,Tenants!$A$5:$A$54,0))))</f>
        <v/>
      </c>
      <c r="E107" s="11" t="n"/>
      <c r="F107" s="7" t="n"/>
      <c r="G107" s="7" t="n"/>
      <c r="H107" s="7" t="n"/>
      <c r="I107" s="15">
        <f>IF(AND(C107&lt;&gt;"",C107=Statement!$B$4),COUNTIF($C$5:C107,Statement!$B$4),"")</f>
        <v/>
      </c>
    </row>
    <row r="108">
      <c r="A108" s="13" t="n"/>
      <c r="B108" s="15">
        <f>IF(OR(A108="",E108=""),"",Setup!$B$4&amp;"-"&amp;TEXT(COUNT($E$5:E108),"0000"))</f>
        <v/>
      </c>
      <c r="C108" s="7" t="n"/>
      <c r="D108" s="15">
        <f>IF(C108="","",IF(ISNA(MATCH(C108,Tenants!$A$5:$A$54,0)),"Unknown unit",INDEX(Tenants!$B$5:$B$54,MATCH(C108,Tenants!$A$5:$A$54,0))))</f>
        <v/>
      </c>
      <c r="E108" s="11" t="n"/>
      <c r="F108" s="7" t="n"/>
      <c r="G108" s="7" t="n"/>
      <c r="H108" s="7" t="n"/>
      <c r="I108" s="15">
        <f>IF(AND(C108&lt;&gt;"",C108=Statement!$B$4),COUNTIF($C$5:C108,Statement!$B$4),"")</f>
        <v/>
      </c>
    </row>
    <row r="109">
      <c r="A109" s="13" t="n"/>
      <c r="B109" s="15">
        <f>IF(OR(A109="",E109=""),"",Setup!$B$4&amp;"-"&amp;TEXT(COUNT($E$5:E109),"0000"))</f>
        <v/>
      </c>
      <c r="C109" s="7" t="n"/>
      <c r="D109" s="15">
        <f>IF(C109="","",IF(ISNA(MATCH(C109,Tenants!$A$5:$A$54,0)),"Unknown unit",INDEX(Tenants!$B$5:$B$54,MATCH(C109,Tenants!$A$5:$A$54,0))))</f>
        <v/>
      </c>
      <c r="E109" s="11" t="n"/>
      <c r="F109" s="7" t="n"/>
      <c r="G109" s="7" t="n"/>
      <c r="H109" s="7" t="n"/>
      <c r="I109" s="15">
        <f>IF(AND(C109&lt;&gt;"",C109=Statement!$B$4),COUNTIF($C$5:C109,Statement!$B$4),"")</f>
        <v/>
      </c>
    </row>
    <row r="110">
      <c r="A110" s="13" t="n"/>
      <c r="B110" s="15">
        <f>IF(OR(A110="",E110=""),"",Setup!$B$4&amp;"-"&amp;TEXT(COUNT($E$5:E110),"0000"))</f>
        <v/>
      </c>
      <c r="C110" s="7" t="n"/>
      <c r="D110" s="15">
        <f>IF(C110="","",IF(ISNA(MATCH(C110,Tenants!$A$5:$A$54,0)),"Unknown unit",INDEX(Tenants!$B$5:$B$54,MATCH(C110,Tenants!$A$5:$A$54,0))))</f>
        <v/>
      </c>
      <c r="E110" s="11" t="n"/>
      <c r="F110" s="7" t="n"/>
      <c r="G110" s="7" t="n"/>
      <c r="H110" s="7" t="n"/>
      <c r="I110" s="15">
        <f>IF(AND(C110&lt;&gt;"",C110=Statement!$B$4),COUNTIF($C$5:C110,Statement!$B$4),"")</f>
        <v/>
      </c>
    </row>
    <row r="111">
      <c r="A111" s="13" t="n"/>
      <c r="B111" s="15">
        <f>IF(OR(A111="",E111=""),"",Setup!$B$4&amp;"-"&amp;TEXT(COUNT($E$5:E111),"0000"))</f>
        <v/>
      </c>
      <c r="C111" s="7" t="n"/>
      <c r="D111" s="15">
        <f>IF(C111="","",IF(ISNA(MATCH(C111,Tenants!$A$5:$A$54,0)),"Unknown unit",INDEX(Tenants!$B$5:$B$54,MATCH(C111,Tenants!$A$5:$A$54,0))))</f>
        <v/>
      </c>
      <c r="E111" s="11" t="n"/>
      <c r="F111" s="7" t="n"/>
      <c r="G111" s="7" t="n"/>
      <c r="H111" s="7" t="n"/>
      <c r="I111" s="15">
        <f>IF(AND(C111&lt;&gt;"",C111=Statement!$B$4),COUNTIF($C$5:C111,Statement!$B$4),"")</f>
        <v/>
      </c>
    </row>
    <row r="112">
      <c r="A112" s="13" t="n"/>
      <c r="B112" s="15">
        <f>IF(OR(A112="",E112=""),"",Setup!$B$4&amp;"-"&amp;TEXT(COUNT($E$5:E112),"0000"))</f>
        <v/>
      </c>
      <c r="C112" s="7" t="n"/>
      <c r="D112" s="15">
        <f>IF(C112="","",IF(ISNA(MATCH(C112,Tenants!$A$5:$A$54,0)),"Unknown unit",INDEX(Tenants!$B$5:$B$54,MATCH(C112,Tenants!$A$5:$A$54,0))))</f>
        <v/>
      </c>
      <c r="E112" s="11" t="n"/>
      <c r="F112" s="7" t="n"/>
      <c r="G112" s="7" t="n"/>
      <c r="H112" s="7" t="n"/>
      <c r="I112" s="15">
        <f>IF(AND(C112&lt;&gt;"",C112=Statement!$B$4),COUNTIF($C$5:C112,Statement!$B$4),"")</f>
        <v/>
      </c>
    </row>
    <row r="113">
      <c r="A113" s="13" t="n"/>
      <c r="B113" s="15">
        <f>IF(OR(A113="",E113=""),"",Setup!$B$4&amp;"-"&amp;TEXT(COUNT($E$5:E113),"0000"))</f>
        <v/>
      </c>
      <c r="C113" s="7" t="n"/>
      <c r="D113" s="15">
        <f>IF(C113="","",IF(ISNA(MATCH(C113,Tenants!$A$5:$A$54,0)),"Unknown unit",INDEX(Tenants!$B$5:$B$54,MATCH(C113,Tenants!$A$5:$A$54,0))))</f>
        <v/>
      </c>
      <c r="E113" s="11" t="n"/>
      <c r="F113" s="7" t="n"/>
      <c r="G113" s="7" t="n"/>
      <c r="H113" s="7" t="n"/>
      <c r="I113" s="15">
        <f>IF(AND(C113&lt;&gt;"",C113=Statement!$B$4),COUNTIF($C$5:C113,Statement!$B$4),"")</f>
        <v/>
      </c>
    </row>
    <row r="114">
      <c r="A114" s="13" t="n"/>
      <c r="B114" s="15">
        <f>IF(OR(A114="",E114=""),"",Setup!$B$4&amp;"-"&amp;TEXT(COUNT($E$5:E114),"0000"))</f>
        <v/>
      </c>
      <c r="C114" s="7" t="n"/>
      <c r="D114" s="15">
        <f>IF(C114="","",IF(ISNA(MATCH(C114,Tenants!$A$5:$A$54,0)),"Unknown unit",INDEX(Tenants!$B$5:$B$54,MATCH(C114,Tenants!$A$5:$A$54,0))))</f>
        <v/>
      </c>
      <c r="E114" s="11" t="n"/>
      <c r="F114" s="7" t="n"/>
      <c r="G114" s="7" t="n"/>
      <c r="H114" s="7" t="n"/>
      <c r="I114" s="15">
        <f>IF(AND(C114&lt;&gt;"",C114=Statement!$B$4),COUNTIF($C$5:C114,Statement!$B$4),"")</f>
        <v/>
      </c>
    </row>
    <row r="115">
      <c r="A115" s="13" t="n"/>
      <c r="B115" s="15">
        <f>IF(OR(A115="",E115=""),"",Setup!$B$4&amp;"-"&amp;TEXT(COUNT($E$5:E115),"0000"))</f>
        <v/>
      </c>
      <c r="C115" s="7" t="n"/>
      <c r="D115" s="15">
        <f>IF(C115="","",IF(ISNA(MATCH(C115,Tenants!$A$5:$A$54,0)),"Unknown unit",INDEX(Tenants!$B$5:$B$54,MATCH(C115,Tenants!$A$5:$A$54,0))))</f>
        <v/>
      </c>
      <c r="E115" s="11" t="n"/>
      <c r="F115" s="7" t="n"/>
      <c r="G115" s="7" t="n"/>
      <c r="H115" s="7" t="n"/>
      <c r="I115" s="15">
        <f>IF(AND(C115&lt;&gt;"",C115=Statement!$B$4),COUNTIF($C$5:C115,Statement!$B$4),"")</f>
        <v/>
      </c>
    </row>
    <row r="116">
      <c r="A116" s="13" t="n"/>
      <c r="B116" s="15">
        <f>IF(OR(A116="",E116=""),"",Setup!$B$4&amp;"-"&amp;TEXT(COUNT($E$5:E116),"0000"))</f>
        <v/>
      </c>
      <c r="C116" s="7" t="n"/>
      <c r="D116" s="15">
        <f>IF(C116="","",IF(ISNA(MATCH(C116,Tenants!$A$5:$A$54,0)),"Unknown unit",INDEX(Tenants!$B$5:$B$54,MATCH(C116,Tenants!$A$5:$A$54,0))))</f>
        <v/>
      </c>
      <c r="E116" s="11" t="n"/>
      <c r="F116" s="7" t="n"/>
      <c r="G116" s="7" t="n"/>
      <c r="H116" s="7" t="n"/>
      <c r="I116" s="15">
        <f>IF(AND(C116&lt;&gt;"",C116=Statement!$B$4),COUNTIF($C$5:C116,Statement!$B$4),"")</f>
        <v/>
      </c>
    </row>
    <row r="117">
      <c r="A117" s="13" t="n"/>
      <c r="B117" s="15">
        <f>IF(OR(A117="",E117=""),"",Setup!$B$4&amp;"-"&amp;TEXT(COUNT($E$5:E117),"0000"))</f>
        <v/>
      </c>
      <c r="C117" s="7" t="n"/>
      <c r="D117" s="15">
        <f>IF(C117="","",IF(ISNA(MATCH(C117,Tenants!$A$5:$A$54,0)),"Unknown unit",INDEX(Tenants!$B$5:$B$54,MATCH(C117,Tenants!$A$5:$A$54,0))))</f>
        <v/>
      </c>
      <c r="E117" s="11" t="n"/>
      <c r="F117" s="7" t="n"/>
      <c r="G117" s="7" t="n"/>
      <c r="H117" s="7" t="n"/>
      <c r="I117" s="15">
        <f>IF(AND(C117&lt;&gt;"",C117=Statement!$B$4),COUNTIF($C$5:C117,Statement!$B$4),"")</f>
        <v/>
      </c>
    </row>
    <row r="118">
      <c r="A118" s="13" t="n"/>
      <c r="B118" s="15">
        <f>IF(OR(A118="",E118=""),"",Setup!$B$4&amp;"-"&amp;TEXT(COUNT($E$5:E118),"0000"))</f>
        <v/>
      </c>
      <c r="C118" s="7" t="n"/>
      <c r="D118" s="15">
        <f>IF(C118="","",IF(ISNA(MATCH(C118,Tenants!$A$5:$A$54,0)),"Unknown unit",INDEX(Tenants!$B$5:$B$54,MATCH(C118,Tenants!$A$5:$A$54,0))))</f>
        <v/>
      </c>
      <c r="E118" s="11" t="n"/>
      <c r="F118" s="7" t="n"/>
      <c r="G118" s="7" t="n"/>
      <c r="H118" s="7" t="n"/>
      <c r="I118" s="15">
        <f>IF(AND(C118&lt;&gt;"",C118=Statement!$B$4),COUNTIF($C$5:C118,Statement!$B$4),"")</f>
        <v/>
      </c>
    </row>
    <row r="119">
      <c r="A119" s="13" t="n"/>
      <c r="B119" s="15">
        <f>IF(OR(A119="",E119=""),"",Setup!$B$4&amp;"-"&amp;TEXT(COUNT($E$5:E119),"0000"))</f>
        <v/>
      </c>
      <c r="C119" s="7" t="n"/>
      <c r="D119" s="15">
        <f>IF(C119="","",IF(ISNA(MATCH(C119,Tenants!$A$5:$A$54,0)),"Unknown unit",INDEX(Tenants!$B$5:$B$54,MATCH(C119,Tenants!$A$5:$A$54,0))))</f>
        <v/>
      </c>
      <c r="E119" s="11" t="n"/>
      <c r="F119" s="7" t="n"/>
      <c r="G119" s="7" t="n"/>
      <c r="H119" s="7" t="n"/>
      <c r="I119" s="15">
        <f>IF(AND(C119&lt;&gt;"",C119=Statement!$B$4),COUNTIF($C$5:C119,Statement!$B$4),"")</f>
        <v/>
      </c>
    </row>
    <row r="120">
      <c r="A120" s="13" t="n"/>
      <c r="B120" s="15">
        <f>IF(OR(A120="",E120=""),"",Setup!$B$4&amp;"-"&amp;TEXT(COUNT($E$5:E120),"0000"))</f>
        <v/>
      </c>
      <c r="C120" s="7" t="n"/>
      <c r="D120" s="15">
        <f>IF(C120="","",IF(ISNA(MATCH(C120,Tenants!$A$5:$A$54,0)),"Unknown unit",INDEX(Tenants!$B$5:$B$54,MATCH(C120,Tenants!$A$5:$A$54,0))))</f>
        <v/>
      </c>
      <c r="E120" s="11" t="n"/>
      <c r="F120" s="7" t="n"/>
      <c r="G120" s="7" t="n"/>
      <c r="H120" s="7" t="n"/>
      <c r="I120" s="15">
        <f>IF(AND(C120&lt;&gt;"",C120=Statement!$B$4),COUNTIF($C$5:C120,Statement!$B$4),"")</f>
        <v/>
      </c>
    </row>
    <row r="121">
      <c r="A121" s="13" t="n"/>
      <c r="B121" s="15">
        <f>IF(OR(A121="",E121=""),"",Setup!$B$4&amp;"-"&amp;TEXT(COUNT($E$5:E121),"0000"))</f>
        <v/>
      </c>
      <c r="C121" s="7" t="n"/>
      <c r="D121" s="15">
        <f>IF(C121="","",IF(ISNA(MATCH(C121,Tenants!$A$5:$A$54,0)),"Unknown unit",INDEX(Tenants!$B$5:$B$54,MATCH(C121,Tenants!$A$5:$A$54,0))))</f>
        <v/>
      </c>
      <c r="E121" s="11" t="n"/>
      <c r="F121" s="7" t="n"/>
      <c r="G121" s="7" t="n"/>
      <c r="H121" s="7" t="n"/>
      <c r="I121" s="15">
        <f>IF(AND(C121&lt;&gt;"",C121=Statement!$B$4),COUNTIF($C$5:C121,Statement!$B$4),"")</f>
        <v/>
      </c>
    </row>
    <row r="122">
      <c r="A122" s="13" t="n"/>
      <c r="B122" s="15">
        <f>IF(OR(A122="",E122=""),"",Setup!$B$4&amp;"-"&amp;TEXT(COUNT($E$5:E122),"0000"))</f>
        <v/>
      </c>
      <c r="C122" s="7" t="n"/>
      <c r="D122" s="15">
        <f>IF(C122="","",IF(ISNA(MATCH(C122,Tenants!$A$5:$A$54,0)),"Unknown unit",INDEX(Tenants!$B$5:$B$54,MATCH(C122,Tenants!$A$5:$A$54,0))))</f>
        <v/>
      </c>
      <c r="E122" s="11" t="n"/>
      <c r="F122" s="7" t="n"/>
      <c r="G122" s="7" t="n"/>
      <c r="H122" s="7" t="n"/>
      <c r="I122" s="15">
        <f>IF(AND(C122&lt;&gt;"",C122=Statement!$B$4),COUNTIF($C$5:C122,Statement!$B$4),"")</f>
        <v/>
      </c>
    </row>
    <row r="123">
      <c r="A123" s="13" t="n"/>
      <c r="B123" s="15">
        <f>IF(OR(A123="",E123=""),"",Setup!$B$4&amp;"-"&amp;TEXT(COUNT($E$5:E123),"0000"))</f>
        <v/>
      </c>
      <c r="C123" s="7" t="n"/>
      <c r="D123" s="15">
        <f>IF(C123="","",IF(ISNA(MATCH(C123,Tenants!$A$5:$A$54,0)),"Unknown unit",INDEX(Tenants!$B$5:$B$54,MATCH(C123,Tenants!$A$5:$A$54,0))))</f>
        <v/>
      </c>
      <c r="E123" s="11" t="n"/>
      <c r="F123" s="7" t="n"/>
      <c r="G123" s="7" t="n"/>
      <c r="H123" s="7" t="n"/>
      <c r="I123" s="15">
        <f>IF(AND(C123&lt;&gt;"",C123=Statement!$B$4),COUNTIF($C$5:C123,Statement!$B$4),"")</f>
        <v/>
      </c>
    </row>
    <row r="124">
      <c r="A124" s="13" t="n"/>
      <c r="B124" s="15">
        <f>IF(OR(A124="",E124=""),"",Setup!$B$4&amp;"-"&amp;TEXT(COUNT($E$5:E124),"0000"))</f>
        <v/>
      </c>
      <c r="C124" s="7" t="n"/>
      <c r="D124" s="15">
        <f>IF(C124="","",IF(ISNA(MATCH(C124,Tenants!$A$5:$A$54,0)),"Unknown unit",INDEX(Tenants!$B$5:$B$54,MATCH(C124,Tenants!$A$5:$A$54,0))))</f>
        <v/>
      </c>
      <c r="E124" s="11" t="n"/>
      <c r="F124" s="7" t="n"/>
      <c r="G124" s="7" t="n"/>
      <c r="H124" s="7" t="n"/>
      <c r="I124" s="15">
        <f>IF(AND(C124&lt;&gt;"",C124=Statement!$B$4),COUNTIF($C$5:C124,Statement!$B$4),"")</f>
        <v/>
      </c>
    </row>
    <row r="125">
      <c r="A125" s="13" t="n"/>
      <c r="B125" s="15">
        <f>IF(OR(A125="",E125=""),"",Setup!$B$4&amp;"-"&amp;TEXT(COUNT($E$5:E125),"0000"))</f>
        <v/>
      </c>
      <c r="C125" s="7" t="n"/>
      <c r="D125" s="15">
        <f>IF(C125="","",IF(ISNA(MATCH(C125,Tenants!$A$5:$A$54,0)),"Unknown unit",INDEX(Tenants!$B$5:$B$54,MATCH(C125,Tenants!$A$5:$A$54,0))))</f>
        <v/>
      </c>
      <c r="E125" s="11" t="n"/>
      <c r="F125" s="7" t="n"/>
      <c r="G125" s="7" t="n"/>
      <c r="H125" s="7" t="n"/>
      <c r="I125" s="15">
        <f>IF(AND(C125&lt;&gt;"",C125=Statement!$B$4),COUNTIF($C$5:C125,Statement!$B$4),"")</f>
        <v/>
      </c>
    </row>
    <row r="126">
      <c r="A126" s="13" t="n"/>
      <c r="B126" s="15">
        <f>IF(OR(A126="",E126=""),"",Setup!$B$4&amp;"-"&amp;TEXT(COUNT($E$5:E126),"0000"))</f>
        <v/>
      </c>
      <c r="C126" s="7" t="n"/>
      <c r="D126" s="15">
        <f>IF(C126="","",IF(ISNA(MATCH(C126,Tenants!$A$5:$A$54,0)),"Unknown unit",INDEX(Tenants!$B$5:$B$54,MATCH(C126,Tenants!$A$5:$A$54,0))))</f>
        <v/>
      </c>
      <c r="E126" s="11" t="n"/>
      <c r="F126" s="7" t="n"/>
      <c r="G126" s="7" t="n"/>
      <c r="H126" s="7" t="n"/>
      <c r="I126" s="15">
        <f>IF(AND(C126&lt;&gt;"",C126=Statement!$B$4),COUNTIF($C$5:C126,Statement!$B$4),"")</f>
        <v/>
      </c>
    </row>
    <row r="127">
      <c r="A127" s="13" t="n"/>
      <c r="B127" s="15">
        <f>IF(OR(A127="",E127=""),"",Setup!$B$4&amp;"-"&amp;TEXT(COUNT($E$5:E127),"0000"))</f>
        <v/>
      </c>
      <c r="C127" s="7" t="n"/>
      <c r="D127" s="15">
        <f>IF(C127="","",IF(ISNA(MATCH(C127,Tenants!$A$5:$A$54,0)),"Unknown unit",INDEX(Tenants!$B$5:$B$54,MATCH(C127,Tenants!$A$5:$A$54,0))))</f>
        <v/>
      </c>
      <c r="E127" s="11" t="n"/>
      <c r="F127" s="7" t="n"/>
      <c r="G127" s="7" t="n"/>
      <c r="H127" s="7" t="n"/>
      <c r="I127" s="15">
        <f>IF(AND(C127&lt;&gt;"",C127=Statement!$B$4),COUNTIF($C$5:C127,Statement!$B$4),"")</f>
        <v/>
      </c>
    </row>
    <row r="128">
      <c r="A128" s="13" t="n"/>
      <c r="B128" s="15">
        <f>IF(OR(A128="",E128=""),"",Setup!$B$4&amp;"-"&amp;TEXT(COUNT($E$5:E128),"0000"))</f>
        <v/>
      </c>
      <c r="C128" s="7" t="n"/>
      <c r="D128" s="15">
        <f>IF(C128="","",IF(ISNA(MATCH(C128,Tenants!$A$5:$A$54,0)),"Unknown unit",INDEX(Tenants!$B$5:$B$54,MATCH(C128,Tenants!$A$5:$A$54,0))))</f>
        <v/>
      </c>
      <c r="E128" s="11" t="n"/>
      <c r="F128" s="7" t="n"/>
      <c r="G128" s="7" t="n"/>
      <c r="H128" s="7" t="n"/>
      <c r="I128" s="15">
        <f>IF(AND(C128&lt;&gt;"",C128=Statement!$B$4),COUNTIF($C$5:C128,Statement!$B$4),"")</f>
        <v/>
      </c>
    </row>
    <row r="129">
      <c r="A129" s="13" t="n"/>
      <c r="B129" s="15">
        <f>IF(OR(A129="",E129=""),"",Setup!$B$4&amp;"-"&amp;TEXT(COUNT($E$5:E129),"0000"))</f>
        <v/>
      </c>
      <c r="C129" s="7" t="n"/>
      <c r="D129" s="15">
        <f>IF(C129="","",IF(ISNA(MATCH(C129,Tenants!$A$5:$A$54,0)),"Unknown unit",INDEX(Tenants!$B$5:$B$54,MATCH(C129,Tenants!$A$5:$A$54,0))))</f>
        <v/>
      </c>
      <c r="E129" s="11" t="n"/>
      <c r="F129" s="7" t="n"/>
      <c r="G129" s="7" t="n"/>
      <c r="H129" s="7" t="n"/>
      <c r="I129" s="15">
        <f>IF(AND(C129&lt;&gt;"",C129=Statement!$B$4),COUNTIF($C$5:C129,Statement!$B$4),"")</f>
        <v/>
      </c>
    </row>
    <row r="130">
      <c r="A130" s="13" t="n"/>
      <c r="B130" s="15">
        <f>IF(OR(A130="",E130=""),"",Setup!$B$4&amp;"-"&amp;TEXT(COUNT($E$5:E130),"0000"))</f>
        <v/>
      </c>
      <c r="C130" s="7" t="n"/>
      <c r="D130" s="15">
        <f>IF(C130="","",IF(ISNA(MATCH(C130,Tenants!$A$5:$A$54,0)),"Unknown unit",INDEX(Tenants!$B$5:$B$54,MATCH(C130,Tenants!$A$5:$A$54,0))))</f>
        <v/>
      </c>
      <c r="E130" s="11" t="n"/>
      <c r="F130" s="7" t="n"/>
      <c r="G130" s="7" t="n"/>
      <c r="H130" s="7" t="n"/>
      <c r="I130" s="15">
        <f>IF(AND(C130&lt;&gt;"",C130=Statement!$B$4),COUNTIF($C$5:C130,Statement!$B$4),"")</f>
        <v/>
      </c>
    </row>
    <row r="131">
      <c r="A131" s="13" t="n"/>
      <c r="B131" s="15">
        <f>IF(OR(A131="",E131=""),"",Setup!$B$4&amp;"-"&amp;TEXT(COUNT($E$5:E131),"0000"))</f>
        <v/>
      </c>
      <c r="C131" s="7" t="n"/>
      <c r="D131" s="15">
        <f>IF(C131="","",IF(ISNA(MATCH(C131,Tenants!$A$5:$A$54,0)),"Unknown unit",INDEX(Tenants!$B$5:$B$54,MATCH(C131,Tenants!$A$5:$A$54,0))))</f>
        <v/>
      </c>
      <c r="E131" s="11" t="n"/>
      <c r="F131" s="7" t="n"/>
      <c r="G131" s="7" t="n"/>
      <c r="H131" s="7" t="n"/>
      <c r="I131" s="15">
        <f>IF(AND(C131&lt;&gt;"",C131=Statement!$B$4),COUNTIF($C$5:C131,Statement!$B$4),"")</f>
        <v/>
      </c>
    </row>
    <row r="132">
      <c r="A132" s="13" t="n"/>
      <c r="B132" s="15">
        <f>IF(OR(A132="",E132=""),"",Setup!$B$4&amp;"-"&amp;TEXT(COUNT($E$5:E132),"0000"))</f>
        <v/>
      </c>
      <c r="C132" s="7" t="n"/>
      <c r="D132" s="15">
        <f>IF(C132="","",IF(ISNA(MATCH(C132,Tenants!$A$5:$A$54,0)),"Unknown unit",INDEX(Tenants!$B$5:$B$54,MATCH(C132,Tenants!$A$5:$A$54,0))))</f>
        <v/>
      </c>
      <c r="E132" s="11" t="n"/>
      <c r="F132" s="7" t="n"/>
      <c r="G132" s="7" t="n"/>
      <c r="H132" s="7" t="n"/>
      <c r="I132" s="15">
        <f>IF(AND(C132&lt;&gt;"",C132=Statement!$B$4),COUNTIF($C$5:C132,Statement!$B$4),"")</f>
        <v/>
      </c>
    </row>
    <row r="133">
      <c r="A133" s="13" t="n"/>
      <c r="B133" s="15">
        <f>IF(OR(A133="",E133=""),"",Setup!$B$4&amp;"-"&amp;TEXT(COUNT($E$5:E133),"0000"))</f>
        <v/>
      </c>
      <c r="C133" s="7" t="n"/>
      <c r="D133" s="15">
        <f>IF(C133="","",IF(ISNA(MATCH(C133,Tenants!$A$5:$A$54,0)),"Unknown unit",INDEX(Tenants!$B$5:$B$54,MATCH(C133,Tenants!$A$5:$A$54,0))))</f>
        <v/>
      </c>
      <c r="E133" s="11" t="n"/>
      <c r="F133" s="7" t="n"/>
      <c r="G133" s="7" t="n"/>
      <c r="H133" s="7" t="n"/>
      <c r="I133" s="15">
        <f>IF(AND(C133&lt;&gt;"",C133=Statement!$B$4),COUNTIF($C$5:C133,Statement!$B$4),"")</f>
        <v/>
      </c>
    </row>
    <row r="134">
      <c r="A134" s="13" t="n"/>
      <c r="B134" s="15">
        <f>IF(OR(A134="",E134=""),"",Setup!$B$4&amp;"-"&amp;TEXT(COUNT($E$5:E134),"0000"))</f>
        <v/>
      </c>
      <c r="C134" s="7" t="n"/>
      <c r="D134" s="15">
        <f>IF(C134="","",IF(ISNA(MATCH(C134,Tenants!$A$5:$A$54,0)),"Unknown unit",INDEX(Tenants!$B$5:$B$54,MATCH(C134,Tenants!$A$5:$A$54,0))))</f>
        <v/>
      </c>
      <c r="E134" s="11" t="n"/>
      <c r="F134" s="7" t="n"/>
      <c r="G134" s="7" t="n"/>
      <c r="H134" s="7" t="n"/>
      <c r="I134" s="15">
        <f>IF(AND(C134&lt;&gt;"",C134=Statement!$B$4),COUNTIF($C$5:C134,Statement!$B$4),"")</f>
        <v/>
      </c>
    </row>
    <row r="135">
      <c r="A135" s="13" t="n"/>
      <c r="B135" s="15">
        <f>IF(OR(A135="",E135=""),"",Setup!$B$4&amp;"-"&amp;TEXT(COUNT($E$5:E135),"0000"))</f>
        <v/>
      </c>
      <c r="C135" s="7" t="n"/>
      <c r="D135" s="15">
        <f>IF(C135="","",IF(ISNA(MATCH(C135,Tenants!$A$5:$A$54,0)),"Unknown unit",INDEX(Tenants!$B$5:$B$54,MATCH(C135,Tenants!$A$5:$A$54,0))))</f>
        <v/>
      </c>
      <c r="E135" s="11" t="n"/>
      <c r="F135" s="7" t="n"/>
      <c r="G135" s="7" t="n"/>
      <c r="H135" s="7" t="n"/>
      <c r="I135" s="15">
        <f>IF(AND(C135&lt;&gt;"",C135=Statement!$B$4),COUNTIF($C$5:C135,Statement!$B$4),"")</f>
        <v/>
      </c>
    </row>
    <row r="136">
      <c r="A136" s="13" t="n"/>
      <c r="B136" s="15">
        <f>IF(OR(A136="",E136=""),"",Setup!$B$4&amp;"-"&amp;TEXT(COUNT($E$5:E136),"0000"))</f>
        <v/>
      </c>
      <c r="C136" s="7" t="n"/>
      <c r="D136" s="15">
        <f>IF(C136="","",IF(ISNA(MATCH(C136,Tenants!$A$5:$A$54,0)),"Unknown unit",INDEX(Tenants!$B$5:$B$54,MATCH(C136,Tenants!$A$5:$A$54,0))))</f>
        <v/>
      </c>
      <c r="E136" s="11" t="n"/>
      <c r="F136" s="7" t="n"/>
      <c r="G136" s="7" t="n"/>
      <c r="H136" s="7" t="n"/>
      <c r="I136" s="15">
        <f>IF(AND(C136&lt;&gt;"",C136=Statement!$B$4),COUNTIF($C$5:C136,Statement!$B$4),"")</f>
        <v/>
      </c>
    </row>
    <row r="137">
      <c r="A137" s="13" t="n"/>
      <c r="B137" s="15">
        <f>IF(OR(A137="",E137=""),"",Setup!$B$4&amp;"-"&amp;TEXT(COUNT($E$5:E137),"0000"))</f>
        <v/>
      </c>
      <c r="C137" s="7" t="n"/>
      <c r="D137" s="15">
        <f>IF(C137="","",IF(ISNA(MATCH(C137,Tenants!$A$5:$A$54,0)),"Unknown unit",INDEX(Tenants!$B$5:$B$54,MATCH(C137,Tenants!$A$5:$A$54,0))))</f>
        <v/>
      </c>
      <c r="E137" s="11" t="n"/>
      <c r="F137" s="7" t="n"/>
      <c r="G137" s="7" t="n"/>
      <c r="H137" s="7" t="n"/>
      <c r="I137" s="15">
        <f>IF(AND(C137&lt;&gt;"",C137=Statement!$B$4),COUNTIF($C$5:C137,Statement!$B$4),"")</f>
        <v/>
      </c>
    </row>
    <row r="138">
      <c r="A138" s="13" t="n"/>
      <c r="B138" s="15">
        <f>IF(OR(A138="",E138=""),"",Setup!$B$4&amp;"-"&amp;TEXT(COUNT($E$5:E138),"0000"))</f>
        <v/>
      </c>
      <c r="C138" s="7" t="n"/>
      <c r="D138" s="15">
        <f>IF(C138="","",IF(ISNA(MATCH(C138,Tenants!$A$5:$A$54,0)),"Unknown unit",INDEX(Tenants!$B$5:$B$54,MATCH(C138,Tenants!$A$5:$A$54,0))))</f>
        <v/>
      </c>
      <c r="E138" s="11" t="n"/>
      <c r="F138" s="7" t="n"/>
      <c r="G138" s="7" t="n"/>
      <c r="H138" s="7" t="n"/>
      <c r="I138" s="15">
        <f>IF(AND(C138&lt;&gt;"",C138=Statement!$B$4),COUNTIF($C$5:C138,Statement!$B$4),"")</f>
        <v/>
      </c>
    </row>
    <row r="139">
      <c r="A139" s="13" t="n"/>
      <c r="B139" s="15">
        <f>IF(OR(A139="",E139=""),"",Setup!$B$4&amp;"-"&amp;TEXT(COUNT($E$5:E139),"0000"))</f>
        <v/>
      </c>
      <c r="C139" s="7" t="n"/>
      <c r="D139" s="15">
        <f>IF(C139="","",IF(ISNA(MATCH(C139,Tenants!$A$5:$A$54,0)),"Unknown unit",INDEX(Tenants!$B$5:$B$54,MATCH(C139,Tenants!$A$5:$A$54,0))))</f>
        <v/>
      </c>
      <c r="E139" s="11" t="n"/>
      <c r="F139" s="7" t="n"/>
      <c r="G139" s="7" t="n"/>
      <c r="H139" s="7" t="n"/>
      <c r="I139" s="15">
        <f>IF(AND(C139&lt;&gt;"",C139=Statement!$B$4),COUNTIF($C$5:C139,Statement!$B$4),"")</f>
        <v/>
      </c>
    </row>
    <row r="140">
      <c r="A140" s="13" t="n"/>
      <c r="B140" s="15">
        <f>IF(OR(A140="",E140=""),"",Setup!$B$4&amp;"-"&amp;TEXT(COUNT($E$5:E140),"0000"))</f>
        <v/>
      </c>
      <c r="C140" s="7" t="n"/>
      <c r="D140" s="15">
        <f>IF(C140="","",IF(ISNA(MATCH(C140,Tenants!$A$5:$A$54,0)),"Unknown unit",INDEX(Tenants!$B$5:$B$54,MATCH(C140,Tenants!$A$5:$A$54,0))))</f>
        <v/>
      </c>
      <c r="E140" s="11" t="n"/>
      <c r="F140" s="7" t="n"/>
      <c r="G140" s="7" t="n"/>
      <c r="H140" s="7" t="n"/>
      <c r="I140" s="15">
        <f>IF(AND(C140&lt;&gt;"",C140=Statement!$B$4),COUNTIF($C$5:C140,Statement!$B$4),"")</f>
        <v/>
      </c>
    </row>
    <row r="141">
      <c r="A141" s="13" t="n"/>
      <c r="B141" s="15">
        <f>IF(OR(A141="",E141=""),"",Setup!$B$4&amp;"-"&amp;TEXT(COUNT($E$5:E141),"0000"))</f>
        <v/>
      </c>
      <c r="C141" s="7" t="n"/>
      <c r="D141" s="15">
        <f>IF(C141="","",IF(ISNA(MATCH(C141,Tenants!$A$5:$A$54,0)),"Unknown unit",INDEX(Tenants!$B$5:$B$54,MATCH(C141,Tenants!$A$5:$A$54,0))))</f>
        <v/>
      </c>
      <c r="E141" s="11" t="n"/>
      <c r="F141" s="7" t="n"/>
      <c r="G141" s="7" t="n"/>
      <c r="H141" s="7" t="n"/>
      <c r="I141" s="15">
        <f>IF(AND(C141&lt;&gt;"",C141=Statement!$B$4),COUNTIF($C$5:C141,Statement!$B$4),"")</f>
        <v/>
      </c>
    </row>
    <row r="142">
      <c r="A142" s="13" t="n"/>
      <c r="B142" s="15">
        <f>IF(OR(A142="",E142=""),"",Setup!$B$4&amp;"-"&amp;TEXT(COUNT($E$5:E142),"0000"))</f>
        <v/>
      </c>
      <c r="C142" s="7" t="n"/>
      <c r="D142" s="15">
        <f>IF(C142="","",IF(ISNA(MATCH(C142,Tenants!$A$5:$A$54,0)),"Unknown unit",INDEX(Tenants!$B$5:$B$54,MATCH(C142,Tenants!$A$5:$A$54,0))))</f>
        <v/>
      </c>
      <c r="E142" s="11" t="n"/>
      <c r="F142" s="7" t="n"/>
      <c r="G142" s="7" t="n"/>
      <c r="H142" s="7" t="n"/>
      <c r="I142" s="15">
        <f>IF(AND(C142&lt;&gt;"",C142=Statement!$B$4),COUNTIF($C$5:C142,Statement!$B$4),"")</f>
        <v/>
      </c>
    </row>
    <row r="143">
      <c r="A143" s="13" t="n"/>
      <c r="B143" s="15">
        <f>IF(OR(A143="",E143=""),"",Setup!$B$4&amp;"-"&amp;TEXT(COUNT($E$5:E143),"0000"))</f>
        <v/>
      </c>
      <c r="C143" s="7" t="n"/>
      <c r="D143" s="15">
        <f>IF(C143="","",IF(ISNA(MATCH(C143,Tenants!$A$5:$A$54,0)),"Unknown unit",INDEX(Tenants!$B$5:$B$54,MATCH(C143,Tenants!$A$5:$A$54,0))))</f>
        <v/>
      </c>
      <c r="E143" s="11" t="n"/>
      <c r="F143" s="7" t="n"/>
      <c r="G143" s="7" t="n"/>
      <c r="H143" s="7" t="n"/>
      <c r="I143" s="15">
        <f>IF(AND(C143&lt;&gt;"",C143=Statement!$B$4),COUNTIF($C$5:C143,Statement!$B$4),"")</f>
        <v/>
      </c>
    </row>
    <row r="144">
      <c r="A144" s="13" t="n"/>
      <c r="B144" s="15">
        <f>IF(OR(A144="",E144=""),"",Setup!$B$4&amp;"-"&amp;TEXT(COUNT($E$5:E144),"0000"))</f>
        <v/>
      </c>
      <c r="C144" s="7" t="n"/>
      <c r="D144" s="15">
        <f>IF(C144="","",IF(ISNA(MATCH(C144,Tenants!$A$5:$A$54,0)),"Unknown unit",INDEX(Tenants!$B$5:$B$54,MATCH(C144,Tenants!$A$5:$A$54,0))))</f>
        <v/>
      </c>
      <c r="E144" s="11" t="n"/>
      <c r="F144" s="7" t="n"/>
      <c r="G144" s="7" t="n"/>
      <c r="H144" s="7" t="n"/>
      <c r="I144" s="15">
        <f>IF(AND(C144&lt;&gt;"",C144=Statement!$B$4),COUNTIF($C$5:C144,Statement!$B$4),"")</f>
        <v/>
      </c>
    </row>
    <row r="145">
      <c r="A145" s="13" t="n"/>
      <c r="B145" s="15">
        <f>IF(OR(A145="",E145=""),"",Setup!$B$4&amp;"-"&amp;TEXT(COUNT($E$5:E145),"0000"))</f>
        <v/>
      </c>
      <c r="C145" s="7" t="n"/>
      <c r="D145" s="15">
        <f>IF(C145="","",IF(ISNA(MATCH(C145,Tenants!$A$5:$A$54,0)),"Unknown unit",INDEX(Tenants!$B$5:$B$54,MATCH(C145,Tenants!$A$5:$A$54,0))))</f>
        <v/>
      </c>
      <c r="E145" s="11" t="n"/>
      <c r="F145" s="7" t="n"/>
      <c r="G145" s="7" t="n"/>
      <c r="H145" s="7" t="n"/>
      <c r="I145" s="15">
        <f>IF(AND(C145&lt;&gt;"",C145=Statement!$B$4),COUNTIF($C$5:C145,Statement!$B$4),"")</f>
        <v/>
      </c>
    </row>
    <row r="146">
      <c r="A146" s="13" t="n"/>
      <c r="B146" s="15">
        <f>IF(OR(A146="",E146=""),"",Setup!$B$4&amp;"-"&amp;TEXT(COUNT($E$5:E146),"0000"))</f>
        <v/>
      </c>
      <c r="C146" s="7" t="n"/>
      <c r="D146" s="15">
        <f>IF(C146="","",IF(ISNA(MATCH(C146,Tenants!$A$5:$A$54,0)),"Unknown unit",INDEX(Tenants!$B$5:$B$54,MATCH(C146,Tenants!$A$5:$A$54,0))))</f>
        <v/>
      </c>
      <c r="E146" s="11" t="n"/>
      <c r="F146" s="7" t="n"/>
      <c r="G146" s="7" t="n"/>
      <c r="H146" s="7" t="n"/>
      <c r="I146" s="15">
        <f>IF(AND(C146&lt;&gt;"",C146=Statement!$B$4),COUNTIF($C$5:C146,Statement!$B$4),"")</f>
        <v/>
      </c>
    </row>
    <row r="147">
      <c r="A147" s="13" t="n"/>
      <c r="B147" s="15">
        <f>IF(OR(A147="",E147=""),"",Setup!$B$4&amp;"-"&amp;TEXT(COUNT($E$5:E147),"0000"))</f>
        <v/>
      </c>
      <c r="C147" s="7" t="n"/>
      <c r="D147" s="15">
        <f>IF(C147="","",IF(ISNA(MATCH(C147,Tenants!$A$5:$A$54,0)),"Unknown unit",INDEX(Tenants!$B$5:$B$54,MATCH(C147,Tenants!$A$5:$A$54,0))))</f>
        <v/>
      </c>
      <c r="E147" s="11" t="n"/>
      <c r="F147" s="7" t="n"/>
      <c r="G147" s="7" t="n"/>
      <c r="H147" s="7" t="n"/>
      <c r="I147" s="15">
        <f>IF(AND(C147&lt;&gt;"",C147=Statement!$B$4),COUNTIF($C$5:C147,Statement!$B$4),"")</f>
        <v/>
      </c>
    </row>
    <row r="148">
      <c r="A148" s="13" t="n"/>
      <c r="B148" s="15">
        <f>IF(OR(A148="",E148=""),"",Setup!$B$4&amp;"-"&amp;TEXT(COUNT($E$5:E148),"0000"))</f>
        <v/>
      </c>
      <c r="C148" s="7" t="n"/>
      <c r="D148" s="15">
        <f>IF(C148="","",IF(ISNA(MATCH(C148,Tenants!$A$5:$A$54,0)),"Unknown unit",INDEX(Tenants!$B$5:$B$54,MATCH(C148,Tenants!$A$5:$A$54,0))))</f>
        <v/>
      </c>
      <c r="E148" s="11" t="n"/>
      <c r="F148" s="7" t="n"/>
      <c r="G148" s="7" t="n"/>
      <c r="H148" s="7" t="n"/>
      <c r="I148" s="15">
        <f>IF(AND(C148&lt;&gt;"",C148=Statement!$B$4),COUNTIF($C$5:C148,Statement!$B$4),"")</f>
        <v/>
      </c>
    </row>
    <row r="149">
      <c r="A149" s="13" t="n"/>
      <c r="B149" s="15">
        <f>IF(OR(A149="",E149=""),"",Setup!$B$4&amp;"-"&amp;TEXT(COUNT($E$5:E149),"0000"))</f>
        <v/>
      </c>
      <c r="C149" s="7" t="n"/>
      <c r="D149" s="15">
        <f>IF(C149="","",IF(ISNA(MATCH(C149,Tenants!$A$5:$A$54,0)),"Unknown unit",INDEX(Tenants!$B$5:$B$54,MATCH(C149,Tenants!$A$5:$A$54,0))))</f>
        <v/>
      </c>
      <c r="E149" s="11" t="n"/>
      <c r="F149" s="7" t="n"/>
      <c r="G149" s="7" t="n"/>
      <c r="H149" s="7" t="n"/>
      <c r="I149" s="15">
        <f>IF(AND(C149&lt;&gt;"",C149=Statement!$B$4),COUNTIF($C$5:C149,Statement!$B$4),"")</f>
        <v/>
      </c>
    </row>
    <row r="150">
      <c r="A150" s="13" t="n"/>
      <c r="B150" s="15">
        <f>IF(OR(A150="",E150=""),"",Setup!$B$4&amp;"-"&amp;TEXT(COUNT($E$5:E150),"0000"))</f>
        <v/>
      </c>
      <c r="C150" s="7" t="n"/>
      <c r="D150" s="15">
        <f>IF(C150="","",IF(ISNA(MATCH(C150,Tenants!$A$5:$A$54,0)),"Unknown unit",INDEX(Tenants!$B$5:$B$54,MATCH(C150,Tenants!$A$5:$A$54,0))))</f>
        <v/>
      </c>
      <c r="E150" s="11" t="n"/>
      <c r="F150" s="7" t="n"/>
      <c r="G150" s="7" t="n"/>
      <c r="H150" s="7" t="n"/>
      <c r="I150" s="15">
        <f>IF(AND(C150&lt;&gt;"",C150=Statement!$B$4),COUNTIF($C$5:C150,Statement!$B$4),"")</f>
        <v/>
      </c>
    </row>
    <row r="151">
      <c r="A151" s="13" t="n"/>
      <c r="B151" s="15">
        <f>IF(OR(A151="",E151=""),"",Setup!$B$4&amp;"-"&amp;TEXT(COUNT($E$5:E151),"0000"))</f>
        <v/>
      </c>
      <c r="C151" s="7" t="n"/>
      <c r="D151" s="15">
        <f>IF(C151="","",IF(ISNA(MATCH(C151,Tenants!$A$5:$A$54,0)),"Unknown unit",INDEX(Tenants!$B$5:$B$54,MATCH(C151,Tenants!$A$5:$A$54,0))))</f>
        <v/>
      </c>
      <c r="E151" s="11" t="n"/>
      <c r="F151" s="7" t="n"/>
      <c r="G151" s="7" t="n"/>
      <c r="H151" s="7" t="n"/>
      <c r="I151" s="15">
        <f>IF(AND(C151&lt;&gt;"",C151=Statement!$B$4),COUNTIF($C$5:C151,Statement!$B$4),"")</f>
        <v/>
      </c>
    </row>
    <row r="152">
      <c r="A152" s="13" t="n"/>
      <c r="B152" s="15">
        <f>IF(OR(A152="",E152=""),"",Setup!$B$4&amp;"-"&amp;TEXT(COUNT($E$5:E152),"0000"))</f>
        <v/>
      </c>
      <c r="C152" s="7" t="n"/>
      <c r="D152" s="15">
        <f>IF(C152="","",IF(ISNA(MATCH(C152,Tenants!$A$5:$A$54,0)),"Unknown unit",INDEX(Tenants!$B$5:$B$54,MATCH(C152,Tenants!$A$5:$A$54,0))))</f>
        <v/>
      </c>
      <c r="E152" s="11" t="n"/>
      <c r="F152" s="7" t="n"/>
      <c r="G152" s="7" t="n"/>
      <c r="H152" s="7" t="n"/>
      <c r="I152" s="15">
        <f>IF(AND(C152&lt;&gt;"",C152=Statement!$B$4),COUNTIF($C$5:C152,Statement!$B$4),"")</f>
        <v/>
      </c>
    </row>
    <row r="153">
      <c r="A153" s="13" t="n"/>
      <c r="B153" s="15">
        <f>IF(OR(A153="",E153=""),"",Setup!$B$4&amp;"-"&amp;TEXT(COUNT($E$5:E153),"0000"))</f>
        <v/>
      </c>
      <c r="C153" s="7" t="n"/>
      <c r="D153" s="15">
        <f>IF(C153="","",IF(ISNA(MATCH(C153,Tenants!$A$5:$A$54,0)),"Unknown unit",INDEX(Tenants!$B$5:$B$54,MATCH(C153,Tenants!$A$5:$A$54,0))))</f>
        <v/>
      </c>
      <c r="E153" s="11" t="n"/>
      <c r="F153" s="7" t="n"/>
      <c r="G153" s="7" t="n"/>
      <c r="H153" s="7" t="n"/>
      <c r="I153" s="15">
        <f>IF(AND(C153&lt;&gt;"",C153=Statement!$B$4),COUNTIF($C$5:C153,Statement!$B$4),"")</f>
        <v/>
      </c>
    </row>
    <row r="154">
      <c r="A154" s="13" t="n"/>
      <c r="B154" s="15">
        <f>IF(OR(A154="",E154=""),"",Setup!$B$4&amp;"-"&amp;TEXT(COUNT($E$5:E154),"0000"))</f>
        <v/>
      </c>
      <c r="C154" s="7" t="n"/>
      <c r="D154" s="15">
        <f>IF(C154="","",IF(ISNA(MATCH(C154,Tenants!$A$5:$A$54,0)),"Unknown unit",INDEX(Tenants!$B$5:$B$54,MATCH(C154,Tenants!$A$5:$A$54,0))))</f>
        <v/>
      </c>
      <c r="E154" s="11" t="n"/>
      <c r="F154" s="7" t="n"/>
      <c r="G154" s="7" t="n"/>
      <c r="H154" s="7" t="n"/>
      <c r="I154" s="15">
        <f>IF(AND(C154&lt;&gt;"",C154=Statement!$B$4),COUNTIF($C$5:C154,Statement!$B$4),"")</f>
        <v/>
      </c>
    </row>
    <row r="155">
      <c r="A155" s="13" t="n"/>
      <c r="B155" s="15">
        <f>IF(OR(A155="",E155=""),"",Setup!$B$4&amp;"-"&amp;TEXT(COUNT($E$5:E155),"0000"))</f>
        <v/>
      </c>
      <c r="C155" s="7" t="n"/>
      <c r="D155" s="15">
        <f>IF(C155="","",IF(ISNA(MATCH(C155,Tenants!$A$5:$A$54,0)),"Unknown unit",INDEX(Tenants!$B$5:$B$54,MATCH(C155,Tenants!$A$5:$A$54,0))))</f>
        <v/>
      </c>
      <c r="E155" s="11" t="n"/>
      <c r="F155" s="7" t="n"/>
      <c r="G155" s="7" t="n"/>
      <c r="H155" s="7" t="n"/>
      <c r="I155" s="15">
        <f>IF(AND(C155&lt;&gt;"",C155=Statement!$B$4),COUNTIF($C$5:C155,Statement!$B$4),"")</f>
        <v/>
      </c>
    </row>
    <row r="156">
      <c r="A156" s="13" t="n"/>
      <c r="B156" s="15">
        <f>IF(OR(A156="",E156=""),"",Setup!$B$4&amp;"-"&amp;TEXT(COUNT($E$5:E156),"0000"))</f>
        <v/>
      </c>
      <c r="C156" s="7" t="n"/>
      <c r="D156" s="15">
        <f>IF(C156="","",IF(ISNA(MATCH(C156,Tenants!$A$5:$A$54,0)),"Unknown unit",INDEX(Tenants!$B$5:$B$54,MATCH(C156,Tenants!$A$5:$A$54,0))))</f>
        <v/>
      </c>
      <c r="E156" s="11" t="n"/>
      <c r="F156" s="7" t="n"/>
      <c r="G156" s="7" t="n"/>
      <c r="H156" s="7" t="n"/>
      <c r="I156" s="15">
        <f>IF(AND(C156&lt;&gt;"",C156=Statement!$B$4),COUNTIF($C$5:C156,Statement!$B$4),"")</f>
        <v/>
      </c>
    </row>
    <row r="157">
      <c r="A157" s="13" t="n"/>
      <c r="B157" s="15">
        <f>IF(OR(A157="",E157=""),"",Setup!$B$4&amp;"-"&amp;TEXT(COUNT($E$5:E157),"0000"))</f>
        <v/>
      </c>
      <c r="C157" s="7" t="n"/>
      <c r="D157" s="15">
        <f>IF(C157="","",IF(ISNA(MATCH(C157,Tenants!$A$5:$A$54,0)),"Unknown unit",INDEX(Tenants!$B$5:$B$54,MATCH(C157,Tenants!$A$5:$A$54,0))))</f>
        <v/>
      </c>
      <c r="E157" s="11" t="n"/>
      <c r="F157" s="7" t="n"/>
      <c r="G157" s="7" t="n"/>
      <c r="H157" s="7" t="n"/>
      <c r="I157" s="15">
        <f>IF(AND(C157&lt;&gt;"",C157=Statement!$B$4),COUNTIF($C$5:C157,Statement!$B$4),"")</f>
        <v/>
      </c>
    </row>
    <row r="158">
      <c r="A158" s="13" t="n"/>
      <c r="B158" s="15">
        <f>IF(OR(A158="",E158=""),"",Setup!$B$4&amp;"-"&amp;TEXT(COUNT($E$5:E158),"0000"))</f>
        <v/>
      </c>
      <c r="C158" s="7" t="n"/>
      <c r="D158" s="15">
        <f>IF(C158="","",IF(ISNA(MATCH(C158,Tenants!$A$5:$A$54,0)),"Unknown unit",INDEX(Tenants!$B$5:$B$54,MATCH(C158,Tenants!$A$5:$A$54,0))))</f>
        <v/>
      </c>
      <c r="E158" s="11" t="n"/>
      <c r="F158" s="7" t="n"/>
      <c r="G158" s="7" t="n"/>
      <c r="H158" s="7" t="n"/>
      <c r="I158" s="15">
        <f>IF(AND(C158&lt;&gt;"",C158=Statement!$B$4),COUNTIF($C$5:C158,Statement!$B$4),"")</f>
        <v/>
      </c>
    </row>
    <row r="159">
      <c r="A159" s="13" t="n"/>
      <c r="B159" s="15">
        <f>IF(OR(A159="",E159=""),"",Setup!$B$4&amp;"-"&amp;TEXT(COUNT($E$5:E159),"0000"))</f>
        <v/>
      </c>
      <c r="C159" s="7" t="n"/>
      <c r="D159" s="15">
        <f>IF(C159="","",IF(ISNA(MATCH(C159,Tenants!$A$5:$A$54,0)),"Unknown unit",INDEX(Tenants!$B$5:$B$54,MATCH(C159,Tenants!$A$5:$A$54,0))))</f>
        <v/>
      </c>
      <c r="E159" s="11" t="n"/>
      <c r="F159" s="7" t="n"/>
      <c r="G159" s="7" t="n"/>
      <c r="H159" s="7" t="n"/>
      <c r="I159" s="15">
        <f>IF(AND(C159&lt;&gt;"",C159=Statement!$B$4),COUNTIF($C$5:C159,Statement!$B$4),"")</f>
        <v/>
      </c>
    </row>
    <row r="160">
      <c r="A160" s="13" t="n"/>
      <c r="B160" s="15">
        <f>IF(OR(A160="",E160=""),"",Setup!$B$4&amp;"-"&amp;TEXT(COUNT($E$5:E160),"0000"))</f>
        <v/>
      </c>
      <c r="C160" s="7" t="n"/>
      <c r="D160" s="15">
        <f>IF(C160="","",IF(ISNA(MATCH(C160,Tenants!$A$5:$A$54,0)),"Unknown unit",INDEX(Tenants!$B$5:$B$54,MATCH(C160,Tenants!$A$5:$A$54,0))))</f>
        <v/>
      </c>
      <c r="E160" s="11" t="n"/>
      <c r="F160" s="7" t="n"/>
      <c r="G160" s="7" t="n"/>
      <c r="H160" s="7" t="n"/>
      <c r="I160" s="15">
        <f>IF(AND(C160&lt;&gt;"",C160=Statement!$B$4),COUNTIF($C$5:C160,Statement!$B$4),"")</f>
        <v/>
      </c>
    </row>
    <row r="161">
      <c r="A161" s="13" t="n"/>
      <c r="B161" s="15">
        <f>IF(OR(A161="",E161=""),"",Setup!$B$4&amp;"-"&amp;TEXT(COUNT($E$5:E161),"0000"))</f>
        <v/>
      </c>
      <c r="C161" s="7" t="n"/>
      <c r="D161" s="15">
        <f>IF(C161="","",IF(ISNA(MATCH(C161,Tenants!$A$5:$A$54,0)),"Unknown unit",INDEX(Tenants!$B$5:$B$54,MATCH(C161,Tenants!$A$5:$A$54,0))))</f>
        <v/>
      </c>
      <c r="E161" s="11" t="n"/>
      <c r="F161" s="7" t="n"/>
      <c r="G161" s="7" t="n"/>
      <c r="H161" s="7" t="n"/>
      <c r="I161" s="15">
        <f>IF(AND(C161&lt;&gt;"",C161=Statement!$B$4),COUNTIF($C$5:C161,Statement!$B$4),"")</f>
        <v/>
      </c>
    </row>
    <row r="162">
      <c r="A162" s="13" t="n"/>
      <c r="B162" s="15">
        <f>IF(OR(A162="",E162=""),"",Setup!$B$4&amp;"-"&amp;TEXT(COUNT($E$5:E162),"0000"))</f>
        <v/>
      </c>
      <c r="C162" s="7" t="n"/>
      <c r="D162" s="15">
        <f>IF(C162="","",IF(ISNA(MATCH(C162,Tenants!$A$5:$A$54,0)),"Unknown unit",INDEX(Tenants!$B$5:$B$54,MATCH(C162,Tenants!$A$5:$A$54,0))))</f>
        <v/>
      </c>
      <c r="E162" s="11" t="n"/>
      <c r="F162" s="7" t="n"/>
      <c r="G162" s="7" t="n"/>
      <c r="H162" s="7" t="n"/>
      <c r="I162" s="15">
        <f>IF(AND(C162&lt;&gt;"",C162=Statement!$B$4),COUNTIF($C$5:C162,Statement!$B$4),"")</f>
        <v/>
      </c>
    </row>
    <row r="163">
      <c r="A163" s="13" t="n"/>
      <c r="B163" s="15">
        <f>IF(OR(A163="",E163=""),"",Setup!$B$4&amp;"-"&amp;TEXT(COUNT($E$5:E163),"0000"))</f>
        <v/>
      </c>
      <c r="C163" s="7" t="n"/>
      <c r="D163" s="15">
        <f>IF(C163="","",IF(ISNA(MATCH(C163,Tenants!$A$5:$A$54,0)),"Unknown unit",INDEX(Tenants!$B$5:$B$54,MATCH(C163,Tenants!$A$5:$A$54,0))))</f>
        <v/>
      </c>
      <c r="E163" s="11" t="n"/>
      <c r="F163" s="7" t="n"/>
      <c r="G163" s="7" t="n"/>
      <c r="H163" s="7" t="n"/>
      <c r="I163" s="15">
        <f>IF(AND(C163&lt;&gt;"",C163=Statement!$B$4),COUNTIF($C$5:C163,Statement!$B$4),"")</f>
        <v/>
      </c>
    </row>
    <row r="164">
      <c r="A164" s="13" t="n"/>
      <c r="B164" s="15">
        <f>IF(OR(A164="",E164=""),"",Setup!$B$4&amp;"-"&amp;TEXT(COUNT($E$5:E164),"0000"))</f>
        <v/>
      </c>
      <c r="C164" s="7" t="n"/>
      <c r="D164" s="15">
        <f>IF(C164="","",IF(ISNA(MATCH(C164,Tenants!$A$5:$A$54,0)),"Unknown unit",INDEX(Tenants!$B$5:$B$54,MATCH(C164,Tenants!$A$5:$A$54,0))))</f>
        <v/>
      </c>
      <c r="E164" s="11" t="n"/>
      <c r="F164" s="7" t="n"/>
      <c r="G164" s="7" t="n"/>
      <c r="H164" s="7" t="n"/>
      <c r="I164" s="15">
        <f>IF(AND(C164&lt;&gt;"",C164=Statement!$B$4),COUNTIF($C$5:C164,Statement!$B$4),"")</f>
        <v/>
      </c>
    </row>
    <row r="165">
      <c r="A165" s="13" t="n"/>
      <c r="B165" s="15">
        <f>IF(OR(A165="",E165=""),"",Setup!$B$4&amp;"-"&amp;TEXT(COUNT($E$5:E165),"0000"))</f>
        <v/>
      </c>
      <c r="C165" s="7" t="n"/>
      <c r="D165" s="15">
        <f>IF(C165="","",IF(ISNA(MATCH(C165,Tenants!$A$5:$A$54,0)),"Unknown unit",INDEX(Tenants!$B$5:$B$54,MATCH(C165,Tenants!$A$5:$A$54,0))))</f>
        <v/>
      </c>
      <c r="E165" s="11" t="n"/>
      <c r="F165" s="7" t="n"/>
      <c r="G165" s="7" t="n"/>
      <c r="H165" s="7" t="n"/>
      <c r="I165" s="15">
        <f>IF(AND(C165&lt;&gt;"",C165=Statement!$B$4),COUNTIF($C$5:C165,Statement!$B$4),"")</f>
        <v/>
      </c>
    </row>
    <row r="166">
      <c r="A166" s="13" t="n"/>
      <c r="B166" s="15">
        <f>IF(OR(A166="",E166=""),"",Setup!$B$4&amp;"-"&amp;TEXT(COUNT($E$5:E166),"0000"))</f>
        <v/>
      </c>
      <c r="C166" s="7" t="n"/>
      <c r="D166" s="15">
        <f>IF(C166="","",IF(ISNA(MATCH(C166,Tenants!$A$5:$A$54,0)),"Unknown unit",INDEX(Tenants!$B$5:$B$54,MATCH(C166,Tenants!$A$5:$A$54,0))))</f>
        <v/>
      </c>
      <c r="E166" s="11" t="n"/>
      <c r="F166" s="7" t="n"/>
      <c r="G166" s="7" t="n"/>
      <c r="H166" s="7" t="n"/>
      <c r="I166" s="15">
        <f>IF(AND(C166&lt;&gt;"",C166=Statement!$B$4),COUNTIF($C$5:C166,Statement!$B$4),"")</f>
        <v/>
      </c>
    </row>
    <row r="167">
      <c r="A167" s="13" t="n"/>
      <c r="B167" s="15">
        <f>IF(OR(A167="",E167=""),"",Setup!$B$4&amp;"-"&amp;TEXT(COUNT($E$5:E167),"0000"))</f>
        <v/>
      </c>
      <c r="C167" s="7" t="n"/>
      <c r="D167" s="15">
        <f>IF(C167="","",IF(ISNA(MATCH(C167,Tenants!$A$5:$A$54,0)),"Unknown unit",INDEX(Tenants!$B$5:$B$54,MATCH(C167,Tenants!$A$5:$A$54,0))))</f>
        <v/>
      </c>
      <c r="E167" s="11" t="n"/>
      <c r="F167" s="7" t="n"/>
      <c r="G167" s="7" t="n"/>
      <c r="H167" s="7" t="n"/>
      <c r="I167" s="15">
        <f>IF(AND(C167&lt;&gt;"",C167=Statement!$B$4),COUNTIF($C$5:C167,Statement!$B$4),"")</f>
        <v/>
      </c>
    </row>
    <row r="168">
      <c r="A168" s="13" t="n"/>
      <c r="B168" s="15">
        <f>IF(OR(A168="",E168=""),"",Setup!$B$4&amp;"-"&amp;TEXT(COUNT($E$5:E168),"0000"))</f>
        <v/>
      </c>
      <c r="C168" s="7" t="n"/>
      <c r="D168" s="15">
        <f>IF(C168="","",IF(ISNA(MATCH(C168,Tenants!$A$5:$A$54,0)),"Unknown unit",INDEX(Tenants!$B$5:$B$54,MATCH(C168,Tenants!$A$5:$A$54,0))))</f>
        <v/>
      </c>
      <c r="E168" s="11" t="n"/>
      <c r="F168" s="7" t="n"/>
      <c r="G168" s="7" t="n"/>
      <c r="H168" s="7" t="n"/>
      <c r="I168" s="15">
        <f>IF(AND(C168&lt;&gt;"",C168=Statement!$B$4),COUNTIF($C$5:C168,Statement!$B$4),"")</f>
        <v/>
      </c>
    </row>
    <row r="169">
      <c r="A169" s="13" t="n"/>
      <c r="B169" s="15">
        <f>IF(OR(A169="",E169=""),"",Setup!$B$4&amp;"-"&amp;TEXT(COUNT($E$5:E169),"0000"))</f>
        <v/>
      </c>
      <c r="C169" s="7" t="n"/>
      <c r="D169" s="15">
        <f>IF(C169="","",IF(ISNA(MATCH(C169,Tenants!$A$5:$A$54,0)),"Unknown unit",INDEX(Tenants!$B$5:$B$54,MATCH(C169,Tenants!$A$5:$A$54,0))))</f>
        <v/>
      </c>
      <c r="E169" s="11" t="n"/>
      <c r="F169" s="7" t="n"/>
      <c r="G169" s="7" t="n"/>
      <c r="H169" s="7" t="n"/>
      <c r="I169" s="15">
        <f>IF(AND(C169&lt;&gt;"",C169=Statement!$B$4),COUNTIF($C$5:C169,Statement!$B$4),"")</f>
        <v/>
      </c>
    </row>
    <row r="170">
      <c r="A170" s="13" t="n"/>
      <c r="B170" s="15">
        <f>IF(OR(A170="",E170=""),"",Setup!$B$4&amp;"-"&amp;TEXT(COUNT($E$5:E170),"0000"))</f>
        <v/>
      </c>
      <c r="C170" s="7" t="n"/>
      <c r="D170" s="15">
        <f>IF(C170="","",IF(ISNA(MATCH(C170,Tenants!$A$5:$A$54,0)),"Unknown unit",INDEX(Tenants!$B$5:$B$54,MATCH(C170,Tenants!$A$5:$A$54,0))))</f>
        <v/>
      </c>
      <c r="E170" s="11" t="n"/>
      <c r="F170" s="7" t="n"/>
      <c r="G170" s="7" t="n"/>
      <c r="H170" s="7" t="n"/>
      <c r="I170" s="15">
        <f>IF(AND(C170&lt;&gt;"",C170=Statement!$B$4),COUNTIF($C$5:C170,Statement!$B$4),"")</f>
        <v/>
      </c>
    </row>
    <row r="171">
      <c r="A171" s="13" t="n"/>
      <c r="B171" s="15">
        <f>IF(OR(A171="",E171=""),"",Setup!$B$4&amp;"-"&amp;TEXT(COUNT($E$5:E171),"0000"))</f>
        <v/>
      </c>
      <c r="C171" s="7" t="n"/>
      <c r="D171" s="15">
        <f>IF(C171="","",IF(ISNA(MATCH(C171,Tenants!$A$5:$A$54,0)),"Unknown unit",INDEX(Tenants!$B$5:$B$54,MATCH(C171,Tenants!$A$5:$A$54,0))))</f>
        <v/>
      </c>
      <c r="E171" s="11" t="n"/>
      <c r="F171" s="7" t="n"/>
      <c r="G171" s="7" t="n"/>
      <c r="H171" s="7" t="n"/>
      <c r="I171" s="15">
        <f>IF(AND(C171&lt;&gt;"",C171=Statement!$B$4),COUNTIF($C$5:C171,Statement!$B$4),"")</f>
        <v/>
      </c>
    </row>
    <row r="172">
      <c r="A172" s="13" t="n"/>
      <c r="B172" s="15">
        <f>IF(OR(A172="",E172=""),"",Setup!$B$4&amp;"-"&amp;TEXT(COUNT($E$5:E172),"0000"))</f>
        <v/>
      </c>
      <c r="C172" s="7" t="n"/>
      <c r="D172" s="15">
        <f>IF(C172="","",IF(ISNA(MATCH(C172,Tenants!$A$5:$A$54,0)),"Unknown unit",INDEX(Tenants!$B$5:$B$54,MATCH(C172,Tenants!$A$5:$A$54,0))))</f>
        <v/>
      </c>
      <c r="E172" s="11" t="n"/>
      <c r="F172" s="7" t="n"/>
      <c r="G172" s="7" t="n"/>
      <c r="H172" s="7" t="n"/>
      <c r="I172" s="15">
        <f>IF(AND(C172&lt;&gt;"",C172=Statement!$B$4),COUNTIF($C$5:C172,Statement!$B$4),"")</f>
        <v/>
      </c>
    </row>
    <row r="173">
      <c r="A173" s="13" t="n"/>
      <c r="B173" s="15">
        <f>IF(OR(A173="",E173=""),"",Setup!$B$4&amp;"-"&amp;TEXT(COUNT($E$5:E173),"0000"))</f>
        <v/>
      </c>
      <c r="C173" s="7" t="n"/>
      <c r="D173" s="15">
        <f>IF(C173="","",IF(ISNA(MATCH(C173,Tenants!$A$5:$A$54,0)),"Unknown unit",INDEX(Tenants!$B$5:$B$54,MATCH(C173,Tenants!$A$5:$A$54,0))))</f>
        <v/>
      </c>
      <c r="E173" s="11" t="n"/>
      <c r="F173" s="7" t="n"/>
      <c r="G173" s="7" t="n"/>
      <c r="H173" s="7" t="n"/>
      <c r="I173" s="15">
        <f>IF(AND(C173&lt;&gt;"",C173=Statement!$B$4),COUNTIF($C$5:C173,Statement!$B$4),"")</f>
        <v/>
      </c>
    </row>
    <row r="174">
      <c r="A174" s="13" t="n"/>
      <c r="B174" s="15">
        <f>IF(OR(A174="",E174=""),"",Setup!$B$4&amp;"-"&amp;TEXT(COUNT($E$5:E174),"0000"))</f>
        <v/>
      </c>
      <c r="C174" s="7" t="n"/>
      <c r="D174" s="15">
        <f>IF(C174="","",IF(ISNA(MATCH(C174,Tenants!$A$5:$A$54,0)),"Unknown unit",INDEX(Tenants!$B$5:$B$54,MATCH(C174,Tenants!$A$5:$A$54,0))))</f>
        <v/>
      </c>
      <c r="E174" s="11" t="n"/>
      <c r="F174" s="7" t="n"/>
      <c r="G174" s="7" t="n"/>
      <c r="H174" s="7" t="n"/>
      <c r="I174" s="15">
        <f>IF(AND(C174&lt;&gt;"",C174=Statement!$B$4),COUNTIF($C$5:C174,Statement!$B$4),"")</f>
        <v/>
      </c>
    </row>
    <row r="175">
      <c r="A175" s="13" t="n"/>
      <c r="B175" s="15">
        <f>IF(OR(A175="",E175=""),"",Setup!$B$4&amp;"-"&amp;TEXT(COUNT($E$5:E175),"0000"))</f>
        <v/>
      </c>
      <c r="C175" s="7" t="n"/>
      <c r="D175" s="15">
        <f>IF(C175="","",IF(ISNA(MATCH(C175,Tenants!$A$5:$A$54,0)),"Unknown unit",INDEX(Tenants!$B$5:$B$54,MATCH(C175,Tenants!$A$5:$A$54,0))))</f>
        <v/>
      </c>
      <c r="E175" s="11" t="n"/>
      <c r="F175" s="7" t="n"/>
      <c r="G175" s="7" t="n"/>
      <c r="H175" s="7" t="n"/>
      <c r="I175" s="15">
        <f>IF(AND(C175&lt;&gt;"",C175=Statement!$B$4),COUNTIF($C$5:C175,Statement!$B$4),"")</f>
        <v/>
      </c>
    </row>
    <row r="176">
      <c r="A176" s="13" t="n"/>
      <c r="B176" s="15">
        <f>IF(OR(A176="",E176=""),"",Setup!$B$4&amp;"-"&amp;TEXT(COUNT($E$5:E176),"0000"))</f>
        <v/>
      </c>
      <c r="C176" s="7" t="n"/>
      <c r="D176" s="15">
        <f>IF(C176="","",IF(ISNA(MATCH(C176,Tenants!$A$5:$A$54,0)),"Unknown unit",INDEX(Tenants!$B$5:$B$54,MATCH(C176,Tenants!$A$5:$A$54,0))))</f>
        <v/>
      </c>
      <c r="E176" s="11" t="n"/>
      <c r="F176" s="7" t="n"/>
      <c r="G176" s="7" t="n"/>
      <c r="H176" s="7" t="n"/>
      <c r="I176" s="15">
        <f>IF(AND(C176&lt;&gt;"",C176=Statement!$B$4),COUNTIF($C$5:C176,Statement!$B$4),"")</f>
        <v/>
      </c>
    </row>
    <row r="177">
      <c r="A177" s="13" t="n"/>
      <c r="B177" s="15">
        <f>IF(OR(A177="",E177=""),"",Setup!$B$4&amp;"-"&amp;TEXT(COUNT($E$5:E177),"0000"))</f>
        <v/>
      </c>
      <c r="C177" s="7" t="n"/>
      <c r="D177" s="15">
        <f>IF(C177="","",IF(ISNA(MATCH(C177,Tenants!$A$5:$A$54,0)),"Unknown unit",INDEX(Tenants!$B$5:$B$54,MATCH(C177,Tenants!$A$5:$A$54,0))))</f>
        <v/>
      </c>
      <c r="E177" s="11" t="n"/>
      <c r="F177" s="7" t="n"/>
      <c r="G177" s="7" t="n"/>
      <c r="H177" s="7" t="n"/>
      <c r="I177" s="15">
        <f>IF(AND(C177&lt;&gt;"",C177=Statement!$B$4),COUNTIF($C$5:C177,Statement!$B$4),"")</f>
        <v/>
      </c>
    </row>
    <row r="178">
      <c r="A178" s="13" t="n"/>
      <c r="B178" s="15">
        <f>IF(OR(A178="",E178=""),"",Setup!$B$4&amp;"-"&amp;TEXT(COUNT($E$5:E178),"0000"))</f>
        <v/>
      </c>
      <c r="C178" s="7" t="n"/>
      <c r="D178" s="15">
        <f>IF(C178="","",IF(ISNA(MATCH(C178,Tenants!$A$5:$A$54,0)),"Unknown unit",INDEX(Tenants!$B$5:$B$54,MATCH(C178,Tenants!$A$5:$A$54,0))))</f>
        <v/>
      </c>
      <c r="E178" s="11" t="n"/>
      <c r="F178" s="7" t="n"/>
      <c r="G178" s="7" t="n"/>
      <c r="H178" s="7" t="n"/>
      <c r="I178" s="15">
        <f>IF(AND(C178&lt;&gt;"",C178=Statement!$B$4),COUNTIF($C$5:C178,Statement!$B$4),"")</f>
        <v/>
      </c>
    </row>
    <row r="179">
      <c r="A179" s="13" t="n"/>
      <c r="B179" s="15">
        <f>IF(OR(A179="",E179=""),"",Setup!$B$4&amp;"-"&amp;TEXT(COUNT($E$5:E179),"0000"))</f>
        <v/>
      </c>
      <c r="C179" s="7" t="n"/>
      <c r="D179" s="15">
        <f>IF(C179="","",IF(ISNA(MATCH(C179,Tenants!$A$5:$A$54,0)),"Unknown unit",INDEX(Tenants!$B$5:$B$54,MATCH(C179,Tenants!$A$5:$A$54,0))))</f>
        <v/>
      </c>
      <c r="E179" s="11" t="n"/>
      <c r="F179" s="7" t="n"/>
      <c r="G179" s="7" t="n"/>
      <c r="H179" s="7" t="n"/>
      <c r="I179" s="15">
        <f>IF(AND(C179&lt;&gt;"",C179=Statement!$B$4),COUNTIF($C$5:C179,Statement!$B$4),"")</f>
        <v/>
      </c>
    </row>
    <row r="180">
      <c r="A180" s="13" t="n"/>
      <c r="B180" s="15">
        <f>IF(OR(A180="",E180=""),"",Setup!$B$4&amp;"-"&amp;TEXT(COUNT($E$5:E180),"0000"))</f>
        <v/>
      </c>
      <c r="C180" s="7" t="n"/>
      <c r="D180" s="15">
        <f>IF(C180="","",IF(ISNA(MATCH(C180,Tenants!$A$5:$A$54,0)),"Unknown unit",INDEX(Tenants!$B$5:$B$54,MATCH(C180,Tenants!$A$5:$A$54,0))))</f>
        <v/>
      </c>
      <c r="E180" s="11" t="n"/>
      <c r="F180" s="7" t="n"/>
      <c r="G180" s="7" t="n"/>
      <c r="H180" s="7" t="n"/>
      <c r="I180" s="15">
        <f>IF(AND(C180&lt;&gt;"",C180=Statement!$B$4),COUNTIF($C$5:C180,Statement!$B$4),"")</f>
        <v/>
      </c>
    </row>
    <row r="181">
      <c r="A181" s="13" t="n"/>
      <c r="B181" s="15">
        <f>IF(OR(A181="",E181=""),"",Setup!$B$4&amp;"-"&amp;TEXT(COUNT($E$5:E181),"0000"))</f>
        <v/>
      </c>
      <c r="C181" s="7" t="n"/>
      <c r="D181" s="15">
        <f>IF(C181="","",IF(ISNA(MATCH(C181,Tenants!$A$5:$A$54,0)),"Unknown unit",INDEX(Tenants!$B$5:$B$54,MATCH(C181,Tenants!$A$5:$A$54,0))))</f>
        <v/>
      </c>
      <c r="E181" s="11" t="n"/>
      <c r="F181" s="7" t="n"/>
      <c r="G181" s="7" t="n"/>
      <c r="H181" s="7" t="n"/>
      <c r="I181" s="15">
        <f>IF(AND(C181&lt;&gt;"",C181=Statement!$B$4),COUNTIF($C$5:C181,Statement!$B$4),"")</f>
        <v/>
      </c>
    </row>
    <row r="182">
      <c r="A182" s="13" t="n"/>
      <c r="B182" s="15">
        <f>IF(OR(A182="",E182=""),"",Setup!$B$4&amp;"-"&amp;TEXT(COUNT($E$5:E182),"0000"))</f>
        <v/>
      </c>
      <c r="C182" s="7" t="n"/>
      <c r="D182" s="15">
        <f>IF(C182="","",IF(ISNA(MATCH(C182,Tenants!$A$5:$A$54,0)),"Unknown unit",INDEX(Tenants!$B$5:$B$54,MATCH(C182,Tenants!$A$5:$A$54,0))))</f>
        <v/>
      </c>
      <c r="E182" s="11" t="n"/>
      <c r="F182" s="7" t="n"/>
      <c r="G182" s="7" t="n"/>
      <c r="H182" s="7" t="n"/>
      <c r="I182" s="15">
        <f>IF(AND(C182&lt;&gt;"",C182=Statement!$B$4),COUNTIF($C$5:C182,Statement!$B$4),"")</f>
        <v/>
      </c>
    </row>
    <row r="183">
      <c r="A183" s="13" t="n"/>
      <c r="B183" s="15">
        <f>IF(OR(A183="",E183=""),"",Setup!$B$4&amp;"-"&amp;TEXT(COUNT($E$5:E183),"0000"))</f>
        <v/>
      </c>
      <c r="C183" s="7" t="n"/>
      <c r="D183" s="15">
        <f>IF(C183="","",IF(ISNA(MATCH(C183,Tenants!$A$5:$A$54,0)),"Unknown unit",INDEX(Tenants!$B$5:$B$54,MATCH(C183,Tenants!$A$5:$A$54,0))))</f>
        <v/>
      </c>
      <c r="E183" s="11" t="n"/>
      <c r="F183" s="7" t="n"/>
      <c r="G183" s="7" t="n"/>
      <c r="H183" s="7" t="n"/>
      <c r="I183" s="15">
        <f>IF(AND(C183&lt;&gt;"",C183=Statement!$B$4),COUNTIF($C$5:C183,Statement!$B$4),"")</f>
        <v/>
      </c>
    </row>
    <row r="184">
      <c r="A184" s="13" t="n"/>
      <c r="B184" s="15">
        <f>IF(OR(A184="",E184=""),"",Setup!$B$4&amp;"-"&amp;TEXT(COUNT($E$5:E184),"0000"))</f>
        <v/>
      </c>
      <c r="C184" s="7" t="n"/>
      <c r="D184" s="15">
        <f>IF(C184="","",IF(ISNA(MATCH(C184,Tenants!$A$5:$A$54,0)),"Unknown unit",INDEX(Tenants!$B$5:$B$54,MATCH(C184,Tenants!$A$5:$A$54,0))))</f>
        <v/>
      </c>
      <c r="E184" s="11" t="n"/>
      <c r="F184" s="7" t="n"/>
      <c r="G184" s="7" t="n"/>
      <c r="H184" s="7" t="n"/>
      <c r="I184" s="15">
        <f>IF(AND(C184&lt;&gt;"",C184=Statement!$B$4),COUNTIF($C$5:C184,Statement!$B$4),"")</f>
        <v/>
      </c>
    </row>
    <row r="185">
      <c r="A185" s="13" t="n"/>
      <c r="B185" s="15">
        <f>IF(OR(A185="",E185=""),"",Setup!$B$4&amp;"-"&amp;TEXT(COUNT($E$5:E185),"0000"))</f>
        <v/>
      </c>
      <c r="C185" s="7" t="n"/>
      <c r="D185" s="15">
        <f>IF(C185="","",IF(ISNA(MATCH(C185,Tenants!$A$5:$A$54,0)),"Unknown unit",INDEX(Tenants!$B$5:$B$54,MATCH(C185,Tenants!$A$5:$A$54,0))))</f>
        <v/>
      </c>
      <c r="E185" s="11" t="n"/>
      <c r="F185" s="7" t="n"/>
      <c r="G185" s="7" t="n"/>
      <c r="H185" s="7" t="n"/>
      <c r="I185" s="15">
        <f>IF(AND(C185&lt;&gt;"",C185=Statement!$B$4),COUNTIF($C$5:C185,Statement!$B$4),"")</f>
        <v/>
      </c>
    </row>
    <row r="186">
      <c r="A186" s="13" t="n"/>
      <c r="B186" s="15">
        <f>IF(OR(A186="",E186=""),"",Setup!$B$4&amp;"-"&amp;TEXT(COUNT($E$5:E186),"0000"))</f>
        <v/>
      </c>
      <c r="C186" s="7" t="n"/>
      <c r="D186" s="15">
        <f>IF(C186="","",IF(ISNA(MATCH(C186,Tenants!$A$5:$A$54,0)),"Unknown unit",INDEX(Tenants!$B$5:$B$54,MATCH(C186,Tenants!$A$5:$A$54,0))))</f>
        <v/>
      </c>
      <c r="E186" s="11" t="n"/>
      <c r="F186" s="7" t="n"/>
      <c r="G186" s="7" t="n"/>
      <c r="H186" s="7" t="n"/>
      <c r="I186" s="15">
        <f>IF(AND(C186&lt;&gt;"",C186=Statement!$B$4),COUNTIF($C$5:C186,Statement!$B$4),"")</f>
        <v/>
      </c>
    </row>
    <row r="187">
      <c r="A187" s="13" t="n"/>
      <c r="B187" s="15">
        <f>IF(OR(A187="",E187=""),"",Setup!$B$4&amp;"-"&amp;TEXT(COUNT($E$5:E187),"0000"))</f>
        <v/>
      </c>
      <c r="C187" s="7" t="n"/>
      <c r="D187" s="15">
        <f>IF(C187="","",IF(ISNA(MATCH(C187,Tenants!$A$5:$A$54,0)),"Unknown unit",INDEX(Tenants!$B$5:$B$54,MATCH(C187,Tenants!$A$5:$A$54,0))))</f>
        <v/>
      </c>
      <c r="E187" s="11" t="n"/>
      <c r="F187" s="7" t="n"/>
      <c r="G187" s="7" t="n"/>
      <c r="H187" s="7" t="n"/>
      <c r="I187" s="15">
        <f>IF(AND(C187&lt;&gt;"",C187=Statement!$B$4),COUNTIF($C$5:C187,Statement!$B$4),"")</f>
        <v/>
      </c>
    </row>
    <row r="188">
      <c r="A188" s="13" t="n"/>
      <c r="B188" s="15">
        <f>IF(OR(A188="",E188=""),"",Setup!$B$4&amp;"-"&amp;TEXT(COUNT($E$5:E188),"0000"))</f>
        <v/>
      </c>
      <c r="C188" s="7" t="n"/>
      <c r="D188" s="15">
        <f>IF(C188="","",IF(ISNA(MATCH(C188,Tenants!$A$5:$A$54,0)),"Unknown unit",INDEX(Tenants!$B$5:$B$54,MATCH(C188,Tenants!$A$5:$A$54,0))))</f>
        <v/>
      </c>
      <c r="E188" s="11" t="n"/>
      <c r="F188" s="7" t="n"/>
      <c r="G188" s="7" t="n"/>
      <c r="H188" s="7" t="n"/>
      <c r="I188" s="15">
        <f>IF(AND(C188&lt;&gt;"",C188=Statement!$B$4),COUNTIF($C$5:C188,Statement!$B$4),"")</f>
        <v/>
      </c>
    </row>
    <row r="189">
      <c r="A189" s="13" t="n"/>
      <c r="B189" s="15">
        <f>IF(OR(A189="",E189=""),"",Setup!$B$4&amp;"-"&amp;TEXT(COUNT($E$5:E189),"0000"))</f>
        <v/>
      </c>
      <c r="C189" s="7" t="n"/>
      <c r="D189" s="15">
        <f>IF(C189="","",IF(ISNA(MATCH(C189,Tenants!$A$5:$A$54,0)),"Unknown unit",INDEX(Tenants!$B$5:$B$54,MATCH(C189,Tenants!$A$5:$A$54,0))))</f>
        <v/>
      </c>
      <c r="E189" s="11" t="n"/>
      <c r="F189" s="7" t="n"/>
      <c r="G189" s="7" t="n"/>
      <c r="H189" s="7" t="n"/>
      <c r="I189" s="15">
        <f>IF(AND(C189&lt;&gt;"",C189=Statement!$B$4),COUNTIF($C$5:C189,Statement!$B$4),"")</f>
        <v/>
      </c>
    </row>
    <row r="190">
      <c r="A190" s="13" t="n"/>
      <c r="B190" s="15">
        <f>IF(OR(A190="",E190=""),"",Setup!$B$4&amp;"-"&amp;TEXT(COUNT($E$5:E190),"0000"))</f>
        <v/>
      </c>
      <c r="C190" s="7" t="n"/>
      <c r="D190" s="15">
        <f>IF(C190="","",IF(ISNA(MATCH(C190,Tenants!$A$5:$A$54,0)),"Unknown unit",INDEX(Tenants!$B$5:$B$54,MATCH(C190,Tenants!$A$5:$A$54,0))))</f>
        <v/>
      </c>
      <c r="E190" s="11" t="n"/>
      <c r="F190" s="7" t="n"/>
      <c r="G190" s="7" t="n"/>
      <c r="H190" s="7" t="n"/>
      <c r="I190" s="15">
        <f>IF(AND(C190&lt;&gt;"",C190=Statement!$B$4),COUNTIF($C$5:C190,Statement!$B$4),"")</f>
        <v/>
      </c>
    </row>
    <row r="191">
      <c r="A191" s="13" t="n"/>
      <c r="B191" s="15">
        <f>IF(OR(A191="",E191=""),"",Setup!$B$4&amp;"-"&amp;TEXT(COUNT($E$5:E191),"0000"))</f>
        <v/>
      </c>
      <c r="C191" s="7" t="n"/>
      <c r="D191" s="15">
        <f>IF(C191="","",IF(ISNA(MATCH(C191,Tenants!$A$5:$A$54,0)),"Unknown unit",INDEX(Tenants!$B$5:$B$54,MATCH(C191,Tenants!$A$5:$A$54,0))))</f>
        <v/>
      </c>
      <c r="E191" s="11" t="n"/>
      <c r="F191" s="7" t="n"/>
      <c r="G191" s="7" t="n"/>
      <c r="H191" s="7" t="n"/>
      <c r="I191" s="15">
        <f>IF(AND(C191&lt;&gt;"",C191=Statement!$B$4),COUNTIF($C$5:C191,Statement!$B$4),"")</f>
        <v/>
      </c>
    </row>
    <row r="192">
      <c r="A192" s="13" t="n"/>
      <c r="B192" s="15">
        <f>IF(OR(A192="",E192=""),"",Setup!$B$4&amp;"-"&amp;TEXT(COUNT($E$5:E192),"0000"))</f>
        <v/>
      </c>
      <c r="C192" s="7" t="n"/>
      <c r="D192" s="15">
        <f>IF(C192="","",IF(ISNA(MATCH(C192,Tenants!$A$5:$A$54,0)),"Unknown unit",INDEX(Tenants!$B$5:$B$54,MATCH(C192,Tenants!$A$5:$A$54,0))))</f>
        <v/>
      </c>
      <c r="E192" s="11" t="n"/>
      <c r="F192" s="7" t="n"/>
      <c r="G192" s="7" t="n"/>
      <c r="H192" s="7" t="n"/>
      <c r="I192" s="15">
        <f>IF(AND(C192&lt;&gt;"",C192=Statement!$B$4),COUNTIF($C$5:C192,Statement!$B$4),"")</f>
        <v/>
      </c>
    </row>
    <row r="193">
      <c r="A193" s="13" t="n"/>
      <c r="B193" s="15">
        <f>IF(OR(A193="",E193=""),"",Setup!$B$4&amp;"-"&amp;TEXT(COUNT($E$5:E193),"0000"))</f>
        <v/>
      </c>
      <c r="C193" s="7" t="n"/>
      <c r="D193" s="15">
        <f>IF(C193="","",IF(ISNA(MATCH(C193,Tenants!$A$5:$A$54,0)),"Unknown unit",INDEX(Tenants!$B$5:$B$54,MATCH(C193,Tenants!$A$5:$A$54,0))))</f>
        <v/>
      </c>
      <c r="E193" s="11" t="n"/>
      <c r="F193" s="7" t="n"/>
      <c r="G193" s="7" t="n"/>
      <c r="H193" s="7" t="n"/>
      <c r="I193" s="15">
        <f>IF(AND(C193&lt;&gt;"",C193=Statement!$B$4),COUNTIF($C$5:C193,Statement!$B$4),"")</f>
        <v/>
      </c>
    </row>
    <row r="194">
      <c r="A194" s="13" t="n"/>
      <c r="B194" s="15">
        <f>IF(OR(A194="",E194=""),"",Setup!$B$4&amp;"-"&amp;TEXT(COUNT($E$5:E194),"0000"))</f>
        <v/>
      </c>
      <c r="C194" s="7" t="n"/>
      <c r="D194" s="15">
        <f>IF(C194="","",IF(ISNA(MATCH(C194,Tenants!$A$5:$A$54,0)),"Unknown unit",INDEX(Tenants!$B$5:$B$54,MATCH(C194,Tenants!$A$5:$A$54,0))))</f>
        <v/>
      </c>
      <c r="E194" s="11" t="n"/>
      <c r="F194" s="7" t="n"/>
      <c r="G194" s="7" t="n"/>
      <c r="H194" s="7" t="n"/>
      <c r="I194" s="15">
        <f>IF(AND(C194&lt;&gt;"",C194=Statement!$B$4),COUNTIF($C$5:C194,Statement!$B$4),"")</f>
        <v/>
      </c>
    </row>
    <row r="195">
      <c r="A195" s="13" t="n"/>
      <c r="B195" s="15">
        <f>IF(OR(A195="",E195=""),"",Setup!$B$4&amp;"-"&amp;TEXT(COUNT($E$5:E195),"0000"))</f>
        <v/>
      </c>
      <c r="C195" s="7" t="n"/>
      <c r="D195" s="15">
        <f>IF(C195="","",IF(ISNA(MATCH(C195,Tenants!$A$5:$A$54,0)),"Unknown unit",INDEX(Tenants!$B$5:$B$54,MATCH(C195,Tenants!$A$5:$A$54,0))))</f>
        <v/>
      </c>
      <c r="E195" s="11" t="n"/>
      <c r="F195" s="7" t="n"/>
      <c r="G195" s="7" t="n"/>
      <c r="H195" s="7" t="n"/>
      <c r="I195" s="15">
        <f>IF(AND(C195&lt;&gt;"",C195=Statement!$B$4),COUNTIF($C$5:C195,Statement!$B$4),"")</f>
        <v/>
      </c>
    </row>
    <row r="196">
      <c r="A196" s="13" t="n"/>
      <c r="B196" s="15">
        <f>IF(OR(A196="",E196=""),"",Setup!$B$4&amp;"-"&amp;TEXT(COUNT($E$5:E196),"0000"))</f>
        <v/>
      </c>
      <c r="C196" s="7" t="n"/>
      <c r="D196" s="15">
        <f>IF(C196="","",IF(ISNA(MATCH(C196,Tenants!$A$5:$A$54,0)),"Unknown unit",INDEX(Tenants!$B$5:$B$54,MATCH(C196,Tenants!$A$5:$A$54,0))))</f>
        <v/>
      </c>
      <c r="E196" s="11" t="n"/>
      <c r="F196" s="7" t="n"/>
      <c r="G196" s="7" t="n"/>
      <c r="H196" s="7" t="n"/>
      <c r="I196" s="15">
        <f>IF(AND(C196&lt;&gt;"",C196=Statement!$B$4),COUNTIF($C$5:C196,Statement!$B$4),"")</f>
        <v/>
      </c>
    </row>
    <row r="197">
      <c r="A197" s="13" t="n"/>
      <c r="B197" s="15">
        <f>IF(OR(A197="",E197=""),"",Setup!$B$4&amp;"-"&amp;TEXT(COUNT($E$5:E197),"0000"))</f>
        <v/>
      </c>
      <c r="C197" s="7" t="n"/>
      <c r="D197" s="15">
        <f>IF(C197="","",IF(ISNA(MATCH(C197,Tenants!$A$5:$A$54,0)),"Unknown unit",INDEX(Tenants!$B$5:$B$54,MATCH(C197,Tenants!$A$5:$A$54,0))))</f>
        <v/>
      </c>
      <c r="E197" s="11" t="n"/>
      <c r="F197" s="7" t="n"/>
      <c r="G197" s="7" t="n"/>
      <c r="H197" s="7" t="n"/>
      <c r="I197" s="15">
        <f>IF(AND(C197&lt;&gt;"",C197=Statement!$B$4),COUNTIF($C$5:C197,Statement!$B$4),"")</f>
        <v/>
      </c>
    </row>
    <row r="198">
      <c r="A198" s="13" t="n"/>
      <c r="B198" s="15">
        <f>IF(OR(A198="",E198=""),"",Setup!$B$4&amp;"-"&amp;TEXT(COUNT($E$5:E198),"0000"))</f>
        <v/>
      </c>
      <c r="C198" s="7" t="n"/>
      <c r="D198" s="15">
        <f>IF(C198="","",IF(ISNA(MATCH(C198,Tenants!$A$5:$A$54,0)),"Unknown unit",INDEX(Tenants!$B$5:$B$54,MATCH(C198,Tenants!$A$5:$A$54,0))))</f>
        <v/>
      </c>
      <c r="E198" s="11" t="n"/>
      <c r="F198" s="7" t="n"/>
      <c r="G198" s="7" t="n"/>
      <c r="H198" s="7" t="n"/>
      <c r="I198" s="15">
        <f>IF(AND(C198&lt;&gt;"",C198=Statement!$B$4),COUNTIF($C$5:C198,Statement!$B$4),"")</f>
        <v/>
      </c>
    </row>
    <row r="199">
      <c r="A199" s="13" t="n"/>
      <c r="B199" s="15">
        <f>IF(OR(A199="",E199=""),"",Setup!$B$4&amp;"-"&amp;TEXT(COUNT($E$5:E199),"0000"))</f>
        <v/>
      </c>
      <c r="C199" s="7" t="n"/>
      <c r="D199" s="15">
        <f>IF(C199="","",IF(ISNA(MATCH(C199,Tenants!$A$5:$A$54,0)),"Unknown unit",INDEX(Tenants!$B$5:$B$54,MATCH(C199,Tenants!$A$5:$A$54,0))))</f>
        <v/>
      </c>
      <c r="E199" s="11" t="n"/>
      <c r="F199" s="7" t="n"/>
      <c r="G199" s="7" t="n"/>
      <c r="H199" s="7" t="n"/>
      <c r="I199" s="15">
        <f>IF(AND(C199&lt;&gt;"",C199=Statement!$B$4),COUNTIF($C$5:C199,Statement!$B$4),"")</f>
        <v/>
      </c>
    </row>
    <row r="200">
      <c r="A200" s="13" t="n"/>
      <c r="B200" s="15">
        <f>IF(OR(A200="",E200=""),"",Setup!$B$4&amp;"-"&amp;TEXT(COUNT($E$5:E200),"0000"))</f>
        <v/>
      </c>
      <c r="C200" s="7" t="n"/>
      <c r="D200" s="15">
        <f>IF(C200="","",IF(ISNA(MATCH(C200,Tenants!$A$5:$A$54,0)),"Unknown unit",INDEX(Tenants!$B$5:$B$54,MATCH(C200,Tenants!$A$5:$A$54,0))))</f>
        <v/>
      </c>
      <c r="E200" s="11" t="n"/>
      <c r="F200" s="7" t="n"/>
      <c r="G200" s="7" t="n"/>
      <c r="H200" s="7" t="n"/>
      <c r="I200" s="15">
        <f>IF(AND(C200&lt;&gt;"",C200=Statement!$B$4),COUNTIF($C$5:C200,Statement!$B$4),"")</f>
        <v/>
      </c>
    </row>
    <row r="201">
      <c r="A201" s="13" t="n"/>
      <c r="B201" s="15">
        <f>IF(OR(A201="",E201=""),"",Setup!$B$4&amp;"-"&amp;TEXT(COUNT($E$5:E201),"0000"))</f>
        <v/>
      </c>
      <c r="C201" s="7" t="n"/>
      <c r="D201" s="15">
        <f>IF(C201="","",IF(ISNA(MATCH(C201,Tenants!$A$5:$A$54,0)),"Unknown unit",INDEX(Tenants!$B$5:$B$54,MATCH(C201,Tenants!$A$5:$A$54,0))))</f>
        <v/>
      </c>
      <c r="E201" s="11" t="n"/>
      <c r="F201" s="7" t="n"/>
      <c r="G201" s="7" t="n"/>
      <c r="H201" s="7" t="n"/>
      <c r="I201" s="15">
        <f>IF(AND(C201&lt;&gt;"",C201=Statement!$B$4),COUNTIF($C$5:C201,Statement!$B$4),"")</f>
        <v/>
      </c>
    </row>
    <row r="202">
      <c r="A202" s="13" t="n"/>
      <c r="B202" s="15">
        <f>IF(OR(A202="",E202=""),"",Setup!$B$4&amp;"-"&amp;TEXT(COUNT($E$5:E202),"0000"))</f>
        <v/>
      </c>
      <c r="C202" s="7" t="n"/>
      <c r="D202" s="15">
        <f>IF(C202="","",IF(ISNA(MATCH(C202,Tenants!$A$5:$A$54,0)),"Unknown unit",INDEX(Tenants!$B$5:$B$54,MATCH(C202,Tenants!$A$5:$A$54,0))))</f>
        <v/>
      </c>
      <c r="E202" s="11" t="n"/>
      <c r="F202" s="7" t="n"/>
      <c r="G202" s="7" t="n"/>
      <c r="H202" s="7" t="n"/>
      <c r="I202" s="15">
        <f>IF(AND(C202&lt;&gt;"",C202=Statement!$B$4),COUNTIF($C$5:C202,Statement!$B$4),"")</f>
        <v/>
      </c>
    </row>
    <row r="203">
      <c r="A203" s="13" t="n"/>
      <c r="B203" s="15">
        <f>IF(OR(A203="",E203=""),"",Setup!$B$4&amp;"-"&amp;TEXT(COUNT($E$5:E203),"0000"))</f>
        <v/>
      </c>
      <c r="C203" s="7" t="n"/>
      <c r="D203" s="15">
        <f>IF(C203="","",IF(ISNA(MATCH(C203,Tenants!$A$5:$A$54,0)),"Unknown unit",INDEX(Tenants!$B$5:$B$54,MATCH(C203,Tenants!$A$5:$A$54,0))))</f>
        <v/>
      </c>
      <c r="E203" s="11" t="n"/>
      <c r="F203" s="7" t="n"/>
      <c r="G203" s="7" t="n"/>
      <c r="H203" s="7" t="n"/>
      <c r="I203" s="15">
        <f>IF(AND(C203&lt;&gt;"",C203=Statement!$B$4),COUNTIF($C$5:C203,Statement!$B$4),"")</f>
        <v/>
      </c>
    </row>
    <row r="204">
      <c r="A204" s="13" t="n"/>
      <c r="B204" s="15">
        <f>IF(OR(A204="",E204=""),"",Setup!$B$4&amp;"-"&amp;TEXT(COUNT($E$5:E204),"0000"))</f>
        <v/>
      </c>
      <c r="C204" s="7" t="n"/>
      <c r="D204" s="15">
        <f>IF(C204="","",IF(ISNA(MATCH(C204,Tenants!$A$5:$A$54,0)),"Unknown unit",INDEX(Tenants!$B$5:$B$54,MATCH(C204,Tenants!$A$5:$A$54,0))))</f>
        <v/>
      </c>
      <c r="E204" s="11" t="n"/>
      <c r="F204" s="7" t="n"/>
      <c r="G204" s="7" t="n"/>
      <c r="H204" s="7" t="n"/>
      <c r="I204" s="15">
        <f>IF(AND(C204&lt;&gt;"",C204=Statement!$B$4),COUNTIF($C$5:C204,Statement!$B$4),"")</f>
        <v/>
      </c>
    </row>
    <row r="205">
      <c r="A205" s="13" t="n"/>
      <c r="B205" s="15">
        <f>IF(OR(A205="",E205=""),"",Setup!$B$4&amp;"-"&amp;TEXT(COUNT($E$5:E205),"0000"))</f>
        <v/>
      </c>
      <c r="C205" s="7" t="n"/>
      <c r="D205" s="15">
        <f>IF(C205="","",IF(ISNA(MATCH(C205,Tenants!$A$5:$A$54,0)),"Unknown unit",INDEX(Tenants!$B$5:$B$54,MATCH(C205,Tenants!$A$5:$A$54,0))))</f>
        <v/>
      </c>
      <c r="E205" s="11" t="n"/>
      <c r="F205" s="7" t="n"/>
      <c r="G205" s="7" t="n"/>
      <c r="H205" s="7" t="n"/>
      <c r="I205" s="15">
        <f>IF(AND(C205&lt;&gt;"",C205=Statement!$B$4),COUNTIF($C$5:C205,Statement!$B$4),"")</f>
        <v/>
      </c>
    </row>
    <row r="206">
      <c r="A206" s="13" t="n"/>
      <c r="B206" s="15">
        <f>IF(OR(A206="",E206=""),"",Setup!$B$4&amp;"-"&amp;TEXT(COUNT($E$5:E206),"0000"))</f>
        <v/>
      </c>
      <c r="C206" s="7" t="n"/>
      <c r="D206" s="15">
        <f>IF(C206="","",IF(ISNA(MATCH(C206,Tenants!$A$5:$A$54,0)),"Unknown unit",INDEX(Tenants!$B$5:$B$54,MATCH(C206,Tenants!$A$5:$A$54,0))))</f>
        <v/>
      </c>
      <c r="E206" s="11" t="n"/>
      <c r="F206" s="7" t="n"/>
      <c r="G206" s="7" t="n"/>
      <c r="H206" s="7" t="n"/>
      <c r="I206" s="15">
        <f>IF(AND(C206&lt;&gt;"",C206=Statement!$B$4),COUNTIF($C$5:C206,Statement!$B$4),"")</f>
        <v/>
      </c>
    </row>
    <row r="207">
      <c r="A207" s="13" t="n"/>
      <c r="B207" s="15">
        <f>IF(OR(A207="",E207=""),"",Setup!$B$4&amp;"-"&amp;TEXT(COUNT($E$5:E207),"0000"))</f>
        <v/>
      </c>
      <c r="C207" s="7" t="n"/>
      <c r="D207" s="15">
        <f>IF(C207="","",IF(ISNA(MATCH(C207,Tenants!$A$5:$A$54,0)),"Unknown unit",INDEX(Tenants!$B$5:$B$54,MATCH(C207,Tenants!$A$5:$A$54,0))))</f>
        <v/>
      </c>
      <c r="E207" s="11" t="n"/>
      <c r="F207" s="7" t="n"/>
      <c r="G207" s="7" t="n"/>
      <c r="H207" s="7" t="n"/>
      <c r="I207" s="15">
        <f>IF(AND(C207&lt;&gt;"",C207=Statement!$B$4),COUNTIF($C$5:C207,Statement!$B$4),"")</f>
        <v/>
      </c>
    </row>
    <row r="208">
      <c r="A208" s="13" t="n"/>
      <c r="B208" s="15">
        <f>IF(OR(A208="",E208=""),"",Setup!$B$4&amp;"-"&amp;TEXT(COUNT($E$5:E208),"0000"))</f>
        <v/>
      </c>
      <c r="C208" s="7" t="n"/>
      <c r="D208" s="15">
        <f>IF(C208="","",IF(ISNA(MATCH(C208,Tenants!$A$5:$A$54,0)),"Unknown unit",INDEX(Tenants!$B$5:$B$54,MATCH(C208,Tenants!$A$5:$A$54,0))))</f>
        <v/>
      </c>
      <c r="E208" s="11" t="n"/>
      <c r="F208" s="7" t="n"/>
      <c r="G208" s="7" t="n"/>
      <c r="H208" s="7" t="n"/>
      <c r="I208" s="15">
        <f>IF(AND(C208&lt;&gt;"",C208=Statement!$B$4),COUNTIF($C$5:C208,Statement!$B$4),"")</f>
        <v/>
      </c>
    </row>
    <row r="209">
      <c r="A209" s="13" t="n"/>
      <c r="B209" s="15">
        <f>IF(OR(A209="",E209=""),"",Setup!$B$4&amp;"-"&amp;TEXT(COUNT($E$5:E209),"0000"))</f>
        <v/>
      </c>
      <c r="C209" s="7" t="n"/>
      <c r="D209" s="15">
        <f>IF(C209="","",IF(ISNA(MATCH(C209,Tenants!$A$5:$A$54,0)),"Unknown unit",INDEX(Tenants!$B$5:$B$54,MATCH(C209,Tenants!$A$5:$A$54,0))))</f>
        <v/>
      </c>
      <c r="E209" s="11" t="n"/>
      <c r="F209" s="7" t="n"/>
      <c r="G209" s="7" t="n"/>
      <c r="H209" s="7" t="n"/>
      <c r="I209" s="15">
        <f>IF(AND(C209&lt;&gt;"",C209=Statement!$B$4),COUNTIF($C$5:C209,Statement!$B$4),"")</f>
        <v/>
      </c>
    </row>
    <row r="210">
      <c r="A210" s="13" t="n"/>
      <c r="B210" s="15">
        <f>IF(OR(A210="",E210=""),"",Setup!$B$4&amp;"-"&amp;TEXT(COUNT($E$5:E210),"0000"))</f>
        <v/>
      </c>
      <c r="C210" s="7" t="n"/>
      <c r="D210" s="15">
        <f>IF(C210="","",IF(ISNA(MATCH(C210,Tenants!$A$5:$A$54,0)),"Unknown unit",INDEX(Tenants!$B$5:$B$54,MATCH(C210,Tenants!$A$5:$A$54,0))))</f>
        <v/>
      </c>
      <c r="E210" s="11" t="n"/>
      <c r="F210" s="7" t="n"/>
      <c r="G210" s="7" t="n"/>
      <c r="H210" s="7" t="n"/>
      <c r="I210" s="15">
        <f>IF(AND(C210&lt;&gt;"",C210=Statement!$B$4),COUNTIF($C$5:C210,Statement!$B$4),"")</f>
        <v/>
      </c>
    </row>
    <row r="211">
      <c r="A211" s="13" t="n"/>
      <c r="B211" s="15">
        <f>IF(OR(A211="",E211=""),"",Setup!$B$4&amp;"-"&amp;TEXT(COUNT($E$5:E211),"0000"))</f>
        <v/>
      </c>
      <c r="C211" s="7" t="n"/>
      <c r="D211" s="15">
        <f>IF(C211="","",IF(ISNA(MATCH(C211,Tenants!$A$5:$A$54,0)),"Unknown unit",INDEX(Tenants!$B$5:$B$54,MATCH(C211,Tenants!$A$5:$A$54,0))))</f>
        <v/>
      </c>
      <c r="E211" s="11" t="n"/>
      <c r="F211" s="7" t="n"/>
      <c r="G211" s="7" t="n"/>
      <c r="H211" s="7" t="n"/>
      <c r="I211" s="15">
        <f>IF(AND(C211&lt;&gt;"",C211=Statement!$B$4),COUNTIF($C$5:C211,Statement!$B$4),"")</f>
        <v/>
      </c>
    </row>
    <row r="212">
      <c r="A212" s="13" t="n"/>
      <c r="B212" s="15">
        <f>IF(OR(A212="",E212=""),"",Setup!$B$4&amp;"-"&amp;TEXT(COUNT($E$5:E212),"0000"))</f>
        <v/>
      </c>
      <c r="C212" s="7" t="n"/>
      <c r="D212" s="15">
        <f>IF(C212="","",IF(ISNA(MATCH(C212,Tenants!$A$5:$A$54,0)),"Unknown unit",INDEX(Tenants!$B$5:$B$54,MATCH(C212,Tenants!$A$5:$A$54,0))))</f>
        <v/>
      </c>
      <c r="E212" s="11" t="n"/>
      <c r="F212" s="7" t="n"/>
      <c r="G212" s="7" t="n"/>
      <c r="H212" s="7" t="n"/>
      <c r="I212" s="15">
        <f>IF(AND(C212&lt;&gt;"",C212=Statement!$B$4),COUNTIF($C$5:C212,Statement!$B$4),"")</f>
        <v/>
      </c>
    </row>
    <row r="213">
      <c r="A213" s="13" t="n"/>
      <c r="B213" s="15">
        <f>IF(OR(A213="",E213=""),"",Setup!$B$4&amp;"-"&amp;TEXT(COUNT($E$5:E213),"0000"))</f>
        <v/>
      </c>
      <c r="C213" s="7" t="n"/>
      <c r="D213" s="15">
        <f>IF(C213="","",IF(ISNA(MATCH(C213,Tenants!$A$5:$A$54,0)),"Unknown unit",INDEX(Tenants!$B$5:$B$54,MATCH(C213,Tenants!$A$5:$A$54,0))))</f>
        <v/>
      </c>
      <c r="E213" s="11" t="n"/>
      <c r="F213" s="7" t="n"/>
      <c r="G213" s="7" t="n"/>
      <c r="H213" s="7" t="n"/>
      <c r="I213" s="15">
        <f>IF(AND(C213&lt;&gt;"",C213=Statement!$B$4),COUNTIF($C$5:C213,Statement!$B$4),"")</f>
        <v/>
      </c>
    </row>
    <row r="214">
      <c r="A214" s="13" t="n"/>
      <c r="B214" s="15">
        <f>IF(OR(A214="",E214=""),"",Setup!$B$4&amp;"-"&amp;TEXT(COUNT($E$5:E214),"0000"))</f>
        <v/>
      </c>
      <c r="C214" s="7" t="n"/>
      <c r="D214" s="15">
        <f>IF(C214="","",IF(ISNA(MATCH(C214,Tenants!$A$5:$A$54,0)),"Unknown unit",INDEX(Tenants!$B$5:$B$54,MATCH(C214,Tenants!$A$5:$A$54,0))))</f>
        <v/>
      </c>
      <c r="E214" s="11" t="n"/>
      <c r="F214" s="7" t="n"/>
      <c r="G214" s="7" t="n"/>
      <c r="H214" s="7" t="n"/>
      <c r="I214" s="15">
        <f>IF(AND(C214&lt;&gt;"",C214=Statement!$B$4),COUNTIF($C$5:C214,Statement!$B$4),"")</f>
        <v/>
      </c>
    </row>
    <row r="215">
      <c r="A215" s="13" t="n"/>
      <c r="B215" s="15">
        <f>IF(OR(A215="",E215=""),"",Setup!$B$4&amp;"-"&amp;TEXT(COUNT($E$5:E215),"0000"))</f>
        <v/>
      </c>
      <c r="C215" s="7" t="n"/>
      <c r="D215" s="15">
        <f>IF(C215="","",IF(ISNA(MATCH(C215,Tenants!$A$5:$A$54,0)),"Unknown unit",INDEX(Tenants!$B$5:$B$54,MATCH(C215,Tenants!$A$5:$A$54,0))))</f>
        <v/>
      </c>
      <c r="E215" s="11" t="n"/>
      <c r="F215" s="7" t="n"/>
      <c r="G215" s="7" t="n"/>
      <c r="H215" s="7" t="n"/>
      <c r="I215" s="15">
        <f>IF(AND(C215&lt;&gt;"",C215=Statement!$B$4),COUNTIF($C$5:C215,Statement!$B$4),"")</f>
        <v/>
      </c>
    </row>
    <row r="216">
      <c r="A216" s="13" t="n"/>
      <c r="B216" s="15">
        <f>IF(OR(A216="",E216=""),"",Setup!$B$4&amp;"-"&amp;TEXT(COUNT($E$5:E216),"0000"))</f>
        <v/>
      </c>
      <c r="C216" s="7" t="n"/>
      <c r="D216" s="15">
        <f>IF(C216="","",IF(ISNA(MATCH(C216,Tenants!$A$5:$A$54,0)),"Unknown unit",INDEX(Tenants!$B$5:$B$54,MATCH(C216,Tenants!$A$5:$A$54,0))))</f>
        <v/>
      </c>
      <c r="E216" s="11" t="n"/>
      <c r="F216" s="7" t="n"/>
      <c r="G216" s="7" t="n"/>
      <c r="H216" s="7" t="n"/>
      <c r="I216" s="15">
        <f>IF(AND(C216&lt;&gt;"",C216=Statement!$B$4),COUNTIF($C$5:C216,Statement!$B$4),"")</f>
        <v/>
      </c>
    </row>
    <row r="217">
      <c r="A217" s="13" t="n"/>
      <c r="B217" s="15">
        <f>IF(OR(A217="",E217=""),"",Setup!$B$4&amp;"-"&amp;TEXT(COUNT($E$5:E217),"0000"))</f>
        <v/>
      </c>
      <c r="C217" s="7" t="n"/>
      <c r="D217" s="15">
        <f>IF(C217="","",IF(ISNA(MATCH(C217,Tenants!$A$5:$A$54,0)),"Unknown unit",INDEX(Tenants!$B$5:$B$54,MATCH(C217,Tenants!$A$5:$A$54,0))))</f>
        <v/>
      </c>
      <c r="E217" s="11" t="n"/>
      <c r="F217" s="7" t="n"/>
      <c r="G217" s="7" t="n"/>
      <c r="H217" s="7" t="n"/>
      <c r="I217" s="15">
        <f>IF(AND(C217&lt;&gt;"",C217=Statement!$B$4),COUNTIF($C$5:C217,Statement!$B$4),"")</f>
        <v/>
      </c>
    </row>
    <row r="218">
      <c r="A218" s="13" t="n"/>
      <c r="B218" s="15">
        <f>IF(OR(A218="",E218=""),"",Setup!$B$4&amp;"-"&amp;TEXT(COUNT($E$5:E218),"0000"))</f>
        <v/>
      </c>
      <c r="C218" s="7" t="n"/>
      <c r="D218" s="15">
        <f>IF(C218="","",IF(ISNA(MATCH(C218,Tenants!$A$5:$A$54,0)),"Unknown unit",INDEX(Tenants!$B$5:$B$54,MATCH(C218,Tenants!$A$5:$A$54,0))))</f>
        <v/>
      </c>
      <c r="E218" s="11" t="n"/>
      <c r="F218" s="7" t="n"/>
      <c r="G218" s="7" t="n"/>
      <c r="H218" s="7" t="n"/>
      <c r="I218" s="15">
        <f>IF(AND(C218&lt;&gt;"",C218=Statement!$B$4),COUNTIF($C$5:C218,Statement!$B$4),"")</f>
        <v/>
      </c>
    </row>
    <row r="219">
      <c r="A219" s="13" t="n"/>
      <c r="B219" s="15">
        <f>IF(OR(A219="",E219=""),"",Setup!$B$4&amp;"-"&amp;TEXT(COUNT($E$5:E219),"0000"))</f>
        <v/>
      </c>
      <c r="C219" s="7" t="n"/>
      <c r="D219" s="15">
        <f>IF(C219="","",IF(ISNA(MATCH(C219,Tenants!$A$5:$A$54,0)),"Unknown unit",INDEX(Tenants!$B$5:$B$54,MATCH(C219,Tenants!$A$5:$A$54,0))))</f>
        <v/>
      </c>
      <c r="E219" s="11" t="n"/>
      <c r="F219" s="7" t="n"/>
      <c r="G219" s="7" t="n"/>
      <c r="H219" s="7" t="n"/>
      <c r="I219" s="15">
        <f>IF(AND(C219&lt;&gt;"",C219=Statement!$B$4),COUNTIF($C$5:C219,Statement!$B$4),"")</f>
        <v/>
      </c>
    </row>
    <row r="220">
      <c r="A220" s="13" t="n"/>
      <c r="B220" s="15">
        <f>IF(OR(A220="",E220=""),"",Setup!$B$4&amp;"-"&amp;TEXT(COUNT($E$5:E220),"0000"))</f>
        <v/>
      </c>
      <c r="C220" s="7" t="n"/>
      <c r="D220" s="15">
        <f>IF(C220="","",IF(ISNA(MATCH(C220,Tenants!$A$5:$A$54,0)),"Unknown unit",INDEX(Tenants!$B$5:$B$54,MATCH(C220,Tenants!$A$5:$A$54,0))))</f>
        <v/>
      </c>
      <c r="E220" s="11" t="n"/>
      <c r="F220" s="7" t="n"/>
      <c r="G220" s="7" t="n"/>
      <c r="H220" s="7" t="n"/>
      <c r="I220" s="15">
        <f>IF(AND(C220&lt;&gt;"",C220=Statement!$B$4),COUNTIF($C$5:C220,Statement!$B$4),"")</f>
        <v/>
      </c>
    </row>
    <row r="221">
      <c r="A221" s="13" t="n"/>
      <c r="B221" s="15">
        <f>IF(OR(A221="",E221=""),"",Setup!$B$4&amp;"-"&amp;TEXT(COUNT($E$5:E221),"0000"))</f>
        <v/>
      </c>
      <c r="C221" s="7" t="n"/>
      <c r="D221" s="15">
        <f>IF(C221="","",IF(ISNA(MATCH(C221,Tenants!$A$5:$A$54,0)),"Unknown unit",INDEX(Tenants!$B$5:$B$54,MATCH(C221,Tenants!$A$5:$A$54,0))))</f>
        <v/>
      </c>
      <c r="E221" s="11" t="n"/>
      <c r="F221" s="7" t="n"/>
      <c r="G221" s="7" t="n"/>
      <c r="H221" s="7" t="n"/>
      <c r="I221" s="15">
        <f>IF(AND(C221&lt;&gt;"",C221=Statement!$B$4),COUNTIF($C$5:C221,Statement!$B$4),"")</f>
        <v/>
      </c>
    </row>
    <row r="222">
      <c r="A222" s="13" t="n"/>
      <c r="B222" s="15">
        <f>IF(OR(A222="",E222=""),"",Setup!$B$4&amp;"-"&amp;TEXT(COUNT($E$5:E222),"0000"))</f>
        <v/>
      </c>
      <c r="C222" s="7" t="n"/>
      <c r="D222" s="15">
        <f>IF(C222="","",IF(ISNA(MATCH(C222,Tenants!$A$5:$A$54,0)),"Unknown unit",INDEX(Tenants!$B$5:$B$54,MATCH(C222,Tenants!$A$5:$A$54,0))))</f>
        <v/>
      </c>
      <c r="E222" s="11" t="n"/>
      <c r="F222" s="7" t="n"/>
      <c r="G222" s="7" t="n"/>
      <c r="H222" s="7" t="n"/>
      <c r="I222" s="15">
        <f>IF(AND(C222&lt;&gt;"",C222=Statement!$B$4),COUNTIF($C$5:C222,Statement!$B$4),"")</f>
        <v/>
      </c>
    </row>
    <row r="223">
      <c r="A223" s="13" t="n"/>
      <c r="B223" s="15">
        <f>IF(OR(A223="",E223=""),"",Setup!$B$4&amp;"-"&amp;TEXT(COUNT($E$5:E223),"0000"))</f>
        <v/>
      </c>
      <c r="C223" s="7" t="n"/>
      <c r="D223" s="15">
        <f>IF(C223="","",IF(ISNA(MATCH(C223,Tenants!$A$5:$A$54,0)),"Unknown unit",INDEX(Tenants!$B$5:$B$54,MATCH(C223,Tenants!$A$5:$A$54,0))))</f>
        <v/>
      </c>
      <c r="E223" s="11" t="n"/>
      <c r="F223" s="7" t="n"/>
      <c r="G223" s="7" t="n"/>
      <c r="H223" s="7" t="n"/>
      <c r="I223" s="15">
        <f>IF(AND(C223&lt;&gt;"",C223=Statement!$B$4),COUNTIF($C$5:C223,Statement!$B$4),"")</f>
        <v/>
      </c>
    </row>
    <row r="224">
      <c r="A224" s="13" t="n"/>
      <c r="B224" s="15">
        <f>IF(OR(A224="",E224=""),"",Setup!$B$4&amp;"-"&amp;TEXT(COUNT($E$5:E224),"0000"))</f>
        <v/>
      </c>
      <c r="C224" s="7" t="n"/>
      <c r="D224" s="15">
        <f>IF(C224="","",IF(ISNA(MATCH(C224,Tenants!$A$5:$A$54,0)),"Unknown unit",INDEX(Tenants!$B$5:$B$54,MATCH(C224,Tenants!$A$5:$A$54,0))))</f>
        <v/>
      </c>
      <c r="E224" s="11" t="n"/>
      <c r="F224" s="7" t="n"/>
      <c r="G224" s="7" t="n"/>
      <c r="H224" s="7" t="n"/>
      <c r="I224" s="15">
        <f>IF(AND(C224&lt;&gt;"",C224=Statement!$B$4),COUNTIF($C$5:C224,Statement!$B$4),"")</f>
        <v/>
      </c>
    </row>
    <row r="225">
      <c r="A225" s="13" t="n"/>
      <c r="B225" s="15">
        <f>IF(OR(A225="",E225=""),"",Setup!$B$4&amp;"-"&amp;TEXT(COUNT($E$5:E225),"0000"))</f>
        <v/>
      </c>
      <c r="C225" s="7" t="n"/>
      <c r="D225" s="15">
        <f>IF(C225="","",IF(ISNA(MATCH(C225,Tenants!$A$5:$A$54,0)),"Unknown unit",INDEX(Tenants!$B$5:$B$54,MATCH(C225,Tenants!$A$5:$A$54,0))))</f>
        <v/>
      </c>
      <c r="E225" s="11" t="n"/>
      <c r="F225" s="7" t="n"/>
      <c r="G225" s="7" t="n"/>
      <c r="H225" s="7" t="n"/>
      <c r="I225" s="15">
        <f>IF(AND(C225&lt;&gt;"",C225=Statement!$B$4),COUNTIF($C$5:C225,Statement!$B$4),"")</f>
        <v/>
      </c>
    </row>
    <row r="226">
      <c r="A226" s="13" t="n"/>
      <c r="B226" s="15">
        <f>IF(OR(A226="",E226=""),"",Setup!$B$4&amp;"-"&amp;TEXT(COUNT($E$5:E226),"0000"))</f>
        <v/>
      </c>
      <c r="C226" s="7" t="n"/>
      <c r="D226" s="15">
        <f>IF(C226="","",IF(ISNA(MATCH(C226,Tenants!$A$5:$A$54,0)),"Unknown unit",INDEX(Tenants!$B$5:$B$54,MATCH(C226,Tenants!$A$5:$A$54,0))))</f>
        <v/>
      </c>
      <c r="E226" s="11" t="n"/>
      <c r="F226" s="7" t="n"/>
      <c r="G226" s="7" t="n"/>
      <c r="H226" s="7" t="n"/>
      <c r="I226" s="15">
        <f>IF(AND(C226&lt;&gt;"",C226=Statement!$B$4),COUNTIF($C$5:C226,Statement!$B$4),"")</f>
        <v/>
      </c>
    </row>
    <row r="227">
      <c r="A227" s="13" t="n"/>
      <c r="B227" s="15">
        <f>IF(OR(A227="",E227=""),"",Setup!$B$4&amp;"-"&amp;TEXT(COUNT($E$5:E227),"0000"))</f>
        <v/>
      </c>
      <c r="C227" s="7" t="n"/>
      <c r="D227" s="15">
        <f>IF(C227="","",IF(ISNA(MATCH(C227,Tenants!$A$5:$A$54,0)),"Unknown unit",INDEX(Tenants!$B$5:$B$54,MATCH(C227,Tenants!$A$5:$A$54,0))))</f>
        <v/>
      </c>
      <c r="E227" s="11" t="n"/>
      <c r="F227" s="7" t="n"/>
      <c r="G227" s="7" t="n"/>
      <c r="H227" s="7" t="n"/>
      <c r="I227" s="15">
        <f>IF(AND(C227&lt;&gt;"",C227=Statement!$B$4),COUNTIF($C$5:C227,Statement!$B$4),"")</f>
        <v/>
      </c>
    </row>
    <row r="228">
      <c r="A228" s="13" t="n"/>
      <c r="B228" s="15">
        <f>IF(OR(A228="",E228=""),"",Setup!$B$4&amp;"-"&amp;TEXT(COUNT($E$5:E228),"0000"))</f>
        <v/>
      </c>
      <c r="C228" s="7" t="n"/>
      <c r="D228" s="15">
        <f>IF(C228="","",IF(ISNA(MATCH(C228,Tenants!$A$5:$A$54,0)),"Unknown unit",INDEX(Tenants!$B$5:$B$54,MATCH(C228,Tenants!$A$5:$A$54,0))))</f>
        <v/>
      </c>
      <c r="E228" s="11" t="n"/>
      <c r="F228" s="7" t="n"/>
      <c r="G228" s="7" t="n"/>
      <c r="H228" s="7" t="n"/>
      <c r="I228" s="15">
        <f>IF(AND(C228&lt;&gt;"",C228=Statement!$B$4),COUNTIF($C$5:C228,Statement!$B$4),"")</f>
        <v/>
      </c>
    </row>
    <row r="229">
      <c r="A229" s="13" t="n"/>
      <c r="B229" s="15">
        <f>IF(OR(A229="",E229=""),"",Setup!$B$4&amp;"-"&amp;TEXT(COUNT($E$5:E229),"0000"))</f>
        <v/>
      </c>
      <c r="C229" s="7" t="n"/>
      <c r="D229" s="15">
        <f>IF(C229="","",IF(ISNA(MATCH(C229,Tenants!$A$5:$A$54,0)),"Unknown unit",INDEX(Tenants!$B$5:$B$54,MATCH(C229,Tenants!$A$5:$A$54,0))))</f>
        <v/>
      </c>
      <c r="E229" s="11" t="n"/>
      <c r="F229" s="7" t="n"/>
      <c r="G229" s="7" t="n"/>
      <c r="H229" s="7" t="n"/>
      <c r="I229" s="15">
        <f>IF(AND(C229&lt;&gt;"",C229=Statement!$B$4),COUNTIF($C$5:C229,Statement!$B$4),"")</f>
        <v/>
      </c>
    </row>
    <row r="230">
      <c r="A230" s="13" t="n"/>
      <c r="B230" s="15">
        <f>IF(OR(A230="",E230=""),"",Setup!$B$4&amp;"-"&amp;TEXT(COUNT($E$5:E230),"0000"))</f>
        <v/>
      </c>
      <c r="C230" s="7" t="n"/>
      <c r="D230" s="15">
        <f>IF(C230="","",IF(ISNA(MATCH(C230,Tenants!$A$5:$A$54,0)),"Unknown unit",INDEX(Tenants!$B$5:$B$54,MATCH(C230,Tenants!$A$5:$A$54,0))))</f>
        <v/>
      </c>
      <c r="E230" s="11" t="n"/>
      <c r="F230" s="7" t="n"/>
      <c r="G230" s="7" t="n"/>
      <c r="H230" s="7" t="n"/>
      <c r="I230" s="15">
        <f>IF(AND(C230&lt;&gt;"",C230=Statement!$B$4),COUNTIF($C$5:C230,Statement!$B$4),"")</f>
        <v/>
      </c>
    </row>
    <row r="231">
      <c r="A231" s="13" t="n"/>
      <c r="B231" s="15">
        <f>IF(OR(A231="",E231=""),"",Setup!$B$4&amp;"-"&amp;TEXT(COUNT($E$5:E231),"0000"))</f>
        <v/>
      </c>
      <c r="C231" s="7" t="n"/>
      <c r="D231" s="15">
        <f>IF(C231="","",IF(ISNA(MATCH(C231,Tenants!$A$5:$A$54,0)),"Unknown unit",INDEX(Tenants!$B$5:$B$54,MATCH(C231,Tenants!$A$5:$A$54,0))))</f>
        <v/>
      </c>
      <c r="E231" s="11" t="n"/>
      <c r="F231" s="7" t="n"/>
      <c r="G231" s="7" t="n"/>
      <c r="H231" s="7" t="n"/>
      <c r="I231" s="15">
        <f>IF(AND(C231&lt;&gt;"",C231=Statement!$B$4),COUNTIF($C$5:C231,Statement!$B$4),"")</f>
        <v/>
      </c>
    </row>
    <row r="232">
      <c r="A232" s="13" t="n"/>
      <c r="B232" s="15">
        <f>IF(OR(A232="",E232=""),"",Setup!$B$4&amp;"-"&amp;TEXT(COUNT($E$5:E232),"0000"))</f>
        <v/>
      </c>
      <c r="C232" s="7" t="n"/>
      <c r="D232" s="15">
        <f>IF(C232="","",IF(ISNA(MATCH(C232,Tenants!$A$5:$A$54,0)),"Unknown unit",INDEX(Tenants!$B$5:$B$54,MATCH(C232,Tenants!$A$5:$A$54,0))))</f>
        <v/>
      </c>
      <c r="E232" s="11" t="n"/>
      <c r="F232" s="7" t="n"/>
      <c r="G232" s="7" t="n"/>
      <c r="H232" s="7" t="n"/>
      <c r="I232" s="15">
        <f>IF(AND(C232&lt;&gt;"",C232=Statement!$B$4),COUNTIF($C$5:C232,Statement!$B$4),"")</f>
        <v/>
      </c>
    </row>
    <row r="233">
      <c r="A233" s="13" t="n"/>
      <c r="B233" s="15">
        <f>IF(OR(A233="",E233=""),"",Setup!$B$4&amp;"-"&amp;TEXT(COUNT($E$5:E233),"0000"))</f>
        <v/>
      </c>
      <c r="C233" s="7" t="n"/>
      <c r="D233" s="15">
        <f>IF(C233="","",IF(ISNA(MATCH(C233,Tenants!$A$5:$A$54,0)),"Unknown unit",INDEX(Tenants!$B$5:$B$54,MATCH(C233,Tenants!$A$5:$A$54,0))))</f>
        <v/>
      </c>
      <c r="E233" s="11" t="n"/>
      <c r="F233" s="7" t="n"/>
      <c r="G233" s="7" t="n"/>
      <c r="H233" s="7" t="n"/>
      <c r="I233" s="15">
        <f>IF(AND(C233&lt;&gt;"",C233=Statement!$B$4),COUNTIF($C$5:C233,Statement!$B$4),"")</f>
        <v/>
      </c>
    </row>
    <row r="234">
      <c r="A234" s="13" t="n"/>
      <c r="B234" s="15">
        <f>IF(OR(A234="",E234=""),"",Setup!$B$4&amp;"-"&amp;TEXT(COUNT($E$5:E234),"0000"))</f>
        <v/>
      </c>
      <c r="C234" s="7" t="n"/>
      <c r="D234" s="15">
        <f>IF(C234="","",IF(ISNA(MATCH(C234,Tenants!$A$5:$A$54,0)),"Unknown unit",INDEX(Tenants!$B$5:$B$54,MATCH(C234,Tenants!$A$5:$A$54,0))))</f>
        <v/>
      </c>
      <c r="E234" s="11" t="n"/>
      <c r="F234" s="7" t="n"/>
      <c r="G234" s="7" t="n"/>
      <c r="H234" s="7" t="n"/>
      <c r="I234" s="15">
        <f>IF(AND(C234&lt;&gt;"",C234=Statement!$B$4),COUNTIF($C$5:C234,Statement!$B$4),"")</f>
        <v/>
      </c>
    </row>
    <row r="235">
      <c r="A235" s="13" t="n"/>
      <c r="B235" s="15">
        <f>IF(OR(A235="",E235=""),"",Setup!$B$4&amp;"-"&amp;TEXT(COUNT($E$5:E235),"0000"))</f>
        <v/>
      </c>
      <c r="C235" s="7" t="n"/>
      <c r="D235" s="15">
        <f>IF(C235="","",IF(ISNA(MATCH(C235,Tenants!$A$5:$A$54,0)),"Unknown unit",INDEX(Tenants!$B$5:$B$54,MATCH(C235,Tenants!$A$5:$A$54,0))))</f>
        <v/>
      </c>
      <c r="E235" s="11" t="n"/>
      <c r="F235" s="7" t="n"/>
      <c r="G235" s="7" t="n"/>
      <c r="H235" s="7" t="n"/>
      <c r="I235" s="15">
        <f>IF(AND(C235&lt;&gt;"",C235=Statement!$B$4),COUNTIF($C$5:C235,Statement!$B$4),"")</f>
        <v/>
      </c>
    </row>
    <row r="236">
      <c r="A236" s="13" t="n"/>
      <c r="B236" s="15">
        <f>IF(OR(A236="",E236=""),"",Setup!$B$4&amp;"-"&amp;TEXT(COUNT($E$5:E236),"0000"))</f>
        <v/>
      </c>
      <c r="C236" s="7" t="n"/>
      <c r="D236" s="15">
        <f>IF(C236="","",IF(ISNA(MATCH(C236,Tenants!$A$5:$A$54,0)),"Unknown unit",INDEX(Tenants!$B$5:$B$54,MATCH(C236,Tenants!$A$5:$A$54,0))))</f>
        <v/>
      </c>
      <c r="E236" s="11" t="n"/>
      <c r="F236" s="7" t="n"/>
      <c r="G236" s="7" t="n"/>
      <c r="H236" s="7" t="n"/>
      <c r="I236" s="15">
        <f>IF(AND(C236&lt;&gt;"",C236=Statement!$B$4),COUNTIF($C$5:C236,Statement!$B$4),"")</f>
        <v/>
      </c>
    </row>
    <row r="237">
      <c r="A237" s="13" t="n"/>
      <c r="B237" s="15">
        <f>IF(OR(A237="",E237=""),"",Setup!$B$4&amp;"-"&amp;TEXT(COUNT($E$5:E237),"0000"))</f>
        <v/>
      </c>
      <c r="C237" s="7" t="n"/>
      <c r="D237" s="15">
        <f>IF(C237="","",IF(ISNA(MATCH(C237,Tenants!$A$5:$A$54,0)),"Unknown unit",INDEX(Tenants!$B$5:$B$54,MATCH(C237,Tenants!$A$5:$A$54,0))))</f>
        <v/>
      </c>
      <c r="E237" s="11" t="n"/>
      <c r="F237" s="7" t="n"/>
      <c r="G237" s="7" t="n"/>
      <c r="H237" s="7" t="n"/>
      <c r="I237" s="15">
        <f>IF(AND(C237&lt;&gt;"",C237=Statement!$B$4),COUNTIF($C$5:C237,Statement!$B$4),"")</f>
        <v/>
      </c>
    </row>
    <row r="238">
      <c r="A238" s="13" t="n"/>
      <c r="B238" s="15">
        <f>IF(OR(A238="",E238=""),"",Setup!$B$4&amp;"-"&amp;TEXT(COUNT($E$5:E238),"0000"))</f>
        <v/>
      </c>
      <c r="C238" s="7" t="n"/>
      <c r="D238" s="15">
        <f>IF(C238="","",IF(ISNA(MATCH(C238,Tenants!$A$5:$A$54,0)),"Unknown unit",INDEX(Tenants!$B$5:$B$54,MATCH(C238,Tenants!$A$5:$A$54,0))))</f>
        <v/>
      </c>
      <c r="E238" s="11" t="n"/>
      <c r="F238" s="7" t="n"/>
      <c r="G238" s="7" t="n"/>
      <c r="H238" s="7" t="n"/>
      <c r="I238" s="15">
        <f>IF(AND(C238&lt;&gt;"",C238=Statement!$B$4),COUNTIF($C$5:C238,Statement!$B$4),"")</f>
        <v/>
      </c>
    </row>
    <row r="239">
      <c r="A239" s="13" t="n"/>
      <c r="B239" s="15">
        <f>IF(OR(A239="",E239=""),"",Setup!$B$4&amp;"-"&amp;TEXT(COUNT($E$5:E239),"0000"))</f>
        <v/>
      </c>
      <c r="C239" s="7" t="n"/>
      <c r="D239" s="15">
        <f>IF(C239="","",IF(ISNA(MATCH(C239,Tenants!$A$5:$A$54,0)),"Unknown unit",INDEX(Tenants!$B$5:$B$54,MATCH(C239,Tenants!$A$5:$A$54,0))))</f>
        <v/>
      </c>
      <c r="E239" s="11" t="n"/>
      <c r="F239" s="7" t="n"/>
      <c r="G239" s="7" t="n"/>
      <c r="H239" s="7" t="n"/>
      <c r="I239" s="15">
        <f>IF(AND(C239&lt;&gt;"",C239=Statement!$B$4),COUNTIF($C$5:C239,Statement!$B$4),"")</f>
        <v/>
      </c>
    </row>
    <row r="240">
      <c r="A240" s="13" t="n"/>
      <c r="B240" s="15">
        <f>IF(OR(A240="",E240=""),"",Setup!$B$4&amp;"-"&amp;TEXT(COUNT($E$5:E240),"0000"))</f>
        <v/>
      </c>
      <c r="C240" s="7" t="n"/>
      <c r="D240" s="15">
        <f>IF(C240="","",IF(ISNA(MATCH(C240,Tenants!$A$5:$A$54,0)),"Unknown unit",INDEX(Tenants!$B$5:$B$54,MATCH(C240,Tenants!$A$5:$A$54,0))))</f>
        <v/>
      </c>
      <c r="E240" s="11" t="n"/>
      <c r="F240" s="7" t="n"/>
      <c r="G240" s="7" t="n"/>
      <c r="H240" s="7" t="n"/>
      <c r="I240" s="15">
        <f>IF(AND(C240&lt;&gt;"",C240=Statement!$B$4),COUNTIF($C$5:C240,Statement!$B$4),"")</f>
        <v/>
      </c>
    </row>
    <row r="241">
      <c r="A241" s="13" t="n"/>
      <c r="B241" s="15">
        <f>IF(OR(A241="",E241=""),"",Setup!$B$4&amp;"-"&amp;TEXT(COUNT($E$5:E241),"0000"))</f>
        <v/>
      </c>
      <c r="C241" s="7" t="n"/>
      <c r="D241" s="15">
        <f>IF(C241="","",IF(ISNA(MATCH(C241,Tenants!$A$5:$A$54,0)),"Unknown unit",INDEX(Tenants!$B$5:$B$54,MATCH(C241,Tenants!$A$5:$A$54,0))))</f>
        <v/>
      </c>
      <c r="E241" s="11" t="n"/>
      <c r="F241" s="7" t="n"/>
      <c r="G241" s="7" t="n"/>
      <c r="H241" s="7" t="n"/>
      <c r="I241" s="15">
        <f>IF(AND(C241&lt;&gt;"",C241=Statement!$B$4),COUNTIF($C$5:C241,Statement!$B$4),"")</f>
        <v/>
      </c>
    </row>
    <row r="242">
      <c r="A242" s="13" t="n"/>
      <c r="B242" s="15">
        <f>IF(OR(A242="",E242=""),"",Setup!$B$4&amp;"-"&amp;TEXT(COUNT($E$5:E242),"0000"))</f>
        <v/>
      </c>
      <c r="C242" s="7" t="n"/>
      <c r="D242" s="15">
        <f>IF(C242="","",IF(ISNA(MATCH(C242,Tenants!$A$5:$A$54,0)),"Unknown unit",INDEX(Tenants!$B$5:$B$54,MATCH(C242,Tenants!$A$5:$A$54,0))))</f>
        <v/>
      </c>
      <c r="E242" s="11" t="n"/>
      <c r="F242" s="7" t="n"/>
      <c r="G242" s="7" t="n"/>
      <c r="H242" s="7" t="n"/>
      <c r="I242" s="15">
        <f>IF(AND(C242&lt;&gt;"",C242=Statement!$B$4),COUNTIF($C$5:C242,Statement!$B$4),"")</f>
        <v/>
      </c>
    </row>
    <row r="243">
      <c r="A243" s="13" t="n"/>
      <c r="B243" s="15">
        <f>IF(OR(A243="",E243=""),"",Setup!$B$4&amp;"-"&amp;TEXT(COUNT($E$5:E243),"0000"))</f>
        <v/>
      </c>
      <c r="C243" s="7" t="n"/>
      <c r="D243" s="15">
        <f>IF(C243="","",IF(ISNA(MATCH(C243,Tenants!$A$5:$A$54,0)),"Unknown unit",INDEX(Tenants!$B$5:$B$54,MATCH(C243,Tenants!$A$5:$A$54,0))))</f>
        <v/>
      </c>
      <c r="E243" s="11" t="n"/>
      <c r="F243" s="7" t="n"/>
      <c r="G243" s="7" t="n"/>
      <c r="H243" s="7" t="n"/>
      <c r="I243" s="15">
        <f>IF(AND(C243&lt;&gt;"",C243=Statement!$B$4),COUNTIF($C$5:C243,Statement!$B$4),"")</f>
        <v/>
      </c>
    </row>
    <row r="244">
      <c r="A244" s="13" t="n"/>
      <c r="B244" s="15">
        <f>IF(OR(A244="",E244=""),"",Setup!$B$4&amp;"-"&amp;TEXT(COUNT($E$5:E244),"0000"))</f>
        <v/>
      </c>
      <c r="C244" s="7" t="n"/>
      <c r="D244" s="15">
        <f>IF(C244="","",IF(ISNA(MATCH(C244,Tenants!$A$5:$A$54,0)),"Unknown unit",INDEX(Tenants!$B$5:$B$54,MATCH(C244,Tenants!$A$5:$A$54,0))))</f>
        <v/>
      </c>
      <c r="E244" s="11" t="n"/>
      <c r="F244" s="7" t="n"/>
      <c r="G244" s="7" t="n"/>
      <c r="H244" s="7" t="n"/>
      <c r="I244" s="15">
        <f>IF(AND(C244&lt;&gt;"",C244=Statement!$B$4),COUNTIF($C$5:C244,Statement!$B$4),"")</f>
        <v/>
      </c>
    </row>
    <row r="245">
      <c r="A245" s="13" t="n"/>
      <c r="B245" s="15">
        <f>IF(OR(A245="",E245=""),"",Setup!$B$4&amp;"-"&amp;TEXT(COUNT($E$5:E245),"0000"))</f>
        <v/>
      </c>
      <c r="C245" s="7" t="n"/>
      <c r="D245" s="15">
        <f>IF(C245="","",IF(ISNA(MATCH(C245,Tenants!$A$5:$A$54,0)),"Unknown unit",INDEX(Tenants!$B$5:$B$54,MATCH(C245,Tenants!$A$5:$A$54,0))))</f>
        <v/>
      </c>
      <c r="E245" s="11" t="n"/>
      <c r="F245" s="7" t="n"/>
      <c r="G245" s="7" t="n"/>
      <c r="H245" s="7" t="n"/>
      <c r="I245" s="15">
        <f>IF(AND(C245&lt;&gt;"",C245=Statement!$B$4),COUNTIF($C$5:C245,Statement!$B$4),"")</f>
        <v/>
      </c>
    </row>
    <row r="246">
      <c r="A246" s="13" t="n"/>
      <c r="B246" s="15">
        <f>IF(OR(A246="",E246=""),"",Setup!$B$4&amp;"-"&amp;TEXT(COUNT($E$5:E246),"0000"))</f>
        <v/>
      </c>
      <c r="C246" s="7" t="n"/>
      <c r="D246" s="15">
        <f>IF(C246="","",IF(ISNA(MATCH(C246,Tenants!$A$5:$A$54,0)),"Unknown unit",INDEX(Tenants!$B$5:$B$54,MATCH(C246,Tenants!$A$5:$A$54,0))))</f>
        <v/>
      </c>
      <c r="E246" s="11" t="n"/>
      <c r="F246" s="7" t="n"/>
      <c r="G246" s="7" t="n"/>
      <c r="H246" s="7" t="n"/>
      <c r="I246" s="15">
        <f>IF(AND(C246&lt;&gt;"",C246=Statement!$B$4),COUNTIF($C$5:C246,Statement!$B$4),"")</f>
        <v/>
      </c>
    </row>
    <row r="247">
      <c r="A247" s="13" t="n"/>
      <c r="B247" s="15">
        <f>IF(OR(A247="",E247=""),"",Setup!$B$4&amp;"-"&amp;TEXT(COUNT($E$5:E247),"0000"))</f>
        <v/>
      </c>
      <c r="C247" s="7" t="n"/>
      <c r="D247" s="15">
        <f>IF(C247="","",IF(ISNA(MATCH(C247,Tenants!$A$5:$A$54,0)),"Unknown unit",INDEX(Tenants!$B$5:$B$54,MATCH(C247,Tenants!$A$5:$A$54,0))))</f>
        <v/>
      </c>
      <c r="E247" s="11" t="n"/>
      <c r="F247" s="7" t="n"/>
      <c r="G247" s="7" t="n"/>
      <c r="H247" s="7" t="n"/>
      <c r="I247" s="15">
        <f>IF(AND(C247&lt;&gt;"",C247=Statement!$B$4),COUNTIF($C$5:C247,Statement!$B$4),"")</f>
        <v/>
      </c>
    </row>
    <row r="248">
      <c r="A248" s="13" t="n"/>
      <c r="B248" s="15">
        <f>IF(OR(A248="",E248=""),"",Setup!$B$4&amp;"-"&amp;TEXT(COUNT($E$5:E248),"0000"))</f>
        <v/>
      </c>
      <c r="C248" s="7" t="n"/>
      <c r="D248" s="15">
        <f>IF(C248="","",IF(ISNA(MATCH(C248,Tenants!$A$5:$A$54,0)),"Unknown unit",INDEX(Tenants!$B$5:$B$54,MATCH(C248,Tenants!$A$5:$A$54,0))))</f>
        <v/>
      </c>
      <c r="E248" s="11" t="n"/>
      <c r="F248" s="7" t="n"/>
      <c r="G248" s="7" t="n"/>
      <c r="H248" s="7" t="n"/>
      <c r="I248" s="15">
        <f>IF(AND(C248&lt;&gt;"",C248=Statement!$B$4),COUNTIF($C$5:C248,Statement!$B$4),"")</f>
        <v/>
      </c>
    </row>
    <row r="249">
      <c r="A249" s="13" t="n"/>
      <c r="B249" s="15">
        <f>IF(OR(A249="",E249=""),"",Setup!$B$4&amp;"-"&amp;TEXT(COUNT($E$5:E249),"0000"))</f>
        <v/>
      </c>
      <c r="C249" s="7" t="n"/>
      <c r="D249" s="15">
        <f>IF(C249="","",IF(ISNA(MATCH(C249,Tenants!$A$5:$A$54,0)),"Unknown unit",INDEX(Tenants!$B$5:$B$54,MATCH(C249,Tenants!$A$5:$A$54,0))))</f>
        <v/>
      </c>
      <c r="E249" s="11" t="n"/>
      <c r="F249" s="7" t="n"/>
      <c r="G249" s="7" t="n"/>
      <c r="H249" s="7" t="n"/>
      <c r="I249" s="15">
        <f>IF(AND(C249&lt;&gt;"",C249=Statement!$B$4),COUNTIF($C$5:C249,Statement!$B$4),"")</f>
        <v/>
      </c>
    </row>
    <row r="250">
      <c r="A250" s="13" t="n"/>
      <c r="B250" s="15">
        <f>IF(OR(A250="",E250=""),"",Setup!$B$4&amp;"-"&amp;TEXT(COUNT($E$5:E250),"0000"))</f>
        <v/>
      </c>
      <c r="C250" s="7" t="n"/>
      <c r="D250" s="15">
        <f>IF(C250="","",IF(ISNA(MATCH(C250,Tenants!$A$5:$A$54,0)),"Unknown unit",INDEX(Tenants!$B$5:$B$54,MATCH(C250,Tenants!$A$5:$A$54,0))))</f>
        <v/>
      </c>
      <c r="E250" s="11" t="n"/>
      <c r="F250" s="7" t="n"/>
      <c r="G250" s="7" t="n"/>
      <c r="H250" s="7" t="n"/>
      <c r="I250" s="15">
        <f>IF(AND(C250&lt;&gt;"",C250=Statement!$B$4),COUNTIF($C$5:C250,Statement!$B$4),"")</f>
        <v/>
      </c>
    </row>
    <row r="251">
      <c r="A251" s="13" t="n"/>
      <c r="B251" s="15">
        <f>IF(OR(A251="",E251=""),"",Setup!$B$4&amp;"-"&amp;TEXT(COUNT($E$5:E251),"0000"))</f>
        <v/>
      </c>
      <c r="C251" s="7" t="n"/>
      <c r="D251" s="15">
        <f>IF(C251="","",IF(ISNA(MATCH(C251,Tenants!$A$5:$A$54,0)),"Unknown unit",INDEX(Tenants!$B$5:$B$54,MATCH(C251,Tenants!$A$5:$A$54,0))))</f>
        <v/>
      </c>
      <c r="E251" s="11" t="n"/>
      <c r="F251" s="7" t="n"/>
      <c r="G251" s="7" t="n"/>
      <c r="H251" s="7" t="n"/>
      <c r="I251" s="15">
        <f>IF(AND(C251&lt;&gt;"",C251=Statement!$B$4),COUNTIF($C$5:C251,Statement!$B$4),"")</f>
        <v/>
      </c>
    </row>
    <row r="252">
      <c r="A252" s="13" t="n"/>
      <c r="B252" s="15">
        <f>IF(OR(A252="",E252=""),"",Setup!$B$4&amp;"-"&amp;TEXT(COUNT($E$5:E252),"0000"))</f>
        <v/>
      </c>
      <c r="C252" s="7" t="n"/>
      <c r="D252" s="15">
        <f>IF(C252="","",IF(ISNA(MATCH(C252,Tenants!$A$5:$A$54,0)),"Unknown unit",INDEX(Tenants!$B$5:$B$54,MATCH(C252,Tenants!$A$5:$A$54,0))))</f>
        <v/>
      </c>
      <c r="E252" s="11" t="n"/>
      <c r="F252" s="7" t="n"/>
      <c r="G252" s="7" t="n"/>
      <c r="H252" s="7" t="n"/>
      <c r="I252" s="15">
        <f>IF(AND(C252&lt;&gt;"",C252=Statement!$B$4),COUNTIF($C$5:C252,Statement!$B$4),"")</f>
        <v/>
      </c>
    </row>
    <row r="253">
      <c r="A253" s="13" t="n"/>
      <c r="B253" s="15">
        <f>IF(OR(A253="",E253=""),"",Setup!$B$4&amp;"-"&amp;TEXT(COUNT($E$5:E253),"0000"))</f>
        <v/>
      </c>
      <c r="C253" s="7" t="n"/>
      <c r="D253" s="15">
        <f>IF(C253="","",IF(ISNA(MATCH(C253,Tenants!$A$5:$A$54,0)),"Unknown unit",INDEX(Tenants!$B$5:$B$54,MATCH(C253,Tenants!$A$5:$A$54,0))))</f>
        <v/>
      </c>
      <c r="E253" s="11" t="n"/>
      <c r="F253" s="7" t="n"/>
      <c r="G253" s="7" t="n"/>
      <c r="H253" s="7" t="n"/>
      <c r="I253" s="15">
        <f>IF(AND(C253&lt;&gt;"",C253=Statement!$B$4),COUNTIF($C$5:C253,Statement!$B$4),"")</f>
        <v/>
      </c>
    </row>
    <row r="254">
      <c r="A254" s="13" t="n"/>
      <c r="B254" s="15">
        <f>IF(OR(A254="",E254=""),"",Setup!$B$4&amp;"-"&amp;TEXT(COUNT($E$5:E254),"0000"))</f>
        <v/>
      </c>
      <c r="C254" s="7" t="n"/>
      <c r="D254" s="15">
        <f>IF(C254="","",IF(ISNA(MATCH(C254,Tenants!$A$5:$A$54,0)),"Unknown unit",INDEX(Tenants!$B$5:$B$54,MATCH(C254,Tenants!$A$5:$A$54,0))))</f>
        <v/>
      </c>
      <c r="E254" s="11" t="n"/>
      <c r="F254" s="7" t="n"/>
      <c r="G254" s="7" t="n"/>
      <c r="H254" s="7" t="n"/>
      <c r="I254" s="15">
        <f>IF(AND(C254&lt;&gt;"",C254=Statement!$B$4),COUNTIF($C$5:C254,Statement!$B$4),"")</f>
        <v/>
      </c>
    </row>
    <row r="255">
      <c r="A255" s="13" t="n"/>
      <c r="B255" s="15">
        <f>IF(OR(A255="",E255=""),"",Setup!$B$4&amp;"-"&amp;TEXT(COUNT($E$5:E255),"0000"))</f>
        <v/>
      </c>
      <c r="C255" s="7" t="n"/>
      <c r="D255" s="15">
        <f>IF(C255="","",IF(ISNA(MATCH(C255,Tenants!$A$5:$A$54,0)),"Unknown unit",INDEX(Tenants!$B$5:$B$54,MATCH(C255,Tenants!$A$5:$A$54,0))))</f>
        <v/>
      </c>
      <c r="E255" s="11" t="n"/>
      <c r="F255" s="7" t="n"/>
      <c r="G255" s="7" t="n"/>
      <c r="H255" s="7" t="n"/>
      <c r="I255" s="15">
        <f>IF(AND(C255&lt;&gt;"",C255=Statement!$B$4),COUNTIF($C$5:C255,Statement!$B$4),"")</f>
        <v/>
      </c>
    </row>
    <row r="256">
      <c r="A256" s="13" t="n"/>
      <c r="B256" s="15">
        <f>IF(OR(A256="",E256=""),"",Setup!$B$4&amp;"-"&amp;TEXT(COUNT($E$5:E256),"0000"))</f>
        <v/>
      </c>
      <c r="C256" s="7" t="n"/>
      <c r="D256" s="15">
        <f>IF(C256="","",IF(ISNA(MATCH(C256,Tenants!$A$5:$A$54,0)),"Unknown unit",INDEX(Tenants!$B$5:$B$54,MATCH(C256,Tenants!$A$5:$A$54,0))))</f>
        <v/>
      </c>
      <c r="E256" s="11" t="n"/>
      <c r="F256" s="7" t="n"/>
      <c r="G256" s="7" t="n"/>
      <c r="H256" s="7" t="n"/>
      <c r="I256" s="15">
        <f>IF(AND(C256&lt;&gt;"",C256=Statement!$B$4),COUNTIF($C$5:C256,Statement!$B$4),"")</f>
        <v/>
      </c>
    </row>
    <row r="257">
      <c r="A257" s="13" t="n"/>
      <c r="B257" s="15">
        <f>IF(OR(A257="",E257=""),"",Setup!$B$4&amp;"-"&amp;TEXT(COUNT($E$5:E257),"0000"))</f>
        <v/>
      </c>
      <c r="C257" s="7" t="n"/>
      <c r="D257" s="15">
        <f>IF(C257="","",IF(ISNA(MATCH(C257,Tenants!$A$5:$A$54,0)),"Unknown unit",INDEX(Tenants!$B$5:$B$54,MATCH(C257,Tenants!$A$5:$A$54,0))))</f>
        <v/>
      </c>
      <c r="E257" s="11" t="n"/>
      <c r="F257" s="7" t="n"/>
      <c r="G257" s="7" t="n"/>
      <c r="H257" s="7" t="n"/>
      <c r="I257" s="15">
        <f>IF(AND(C257&lt;&gt;"",C257=Statement!$B$4),COUNTIF($C$5:C257,Statement!$B$4),"")</f>
        <v/>
      </c>
    </row>
    <row r="258">
      <c r="A258" s="13" t="n"/>
      <c r="B258" s="15">
        <f>IF(OR(A258="",E258=""),"",Setup!$B$4&amp;"-"&amp;TEXT(COUNT($E$5:E258),"0000"))</f>
        <v/>
      </c>
      <c r="C258" s="7" t="n"/>
      <c r="D258" s="15">
        <f>IF(C258="","",IF(ISNA(MATCH(C258,Tenants!$A$5:$A$54,0)),"Unknown unit",INDEX(Tenants!$B$5:$B$54,MATCH(C258,Tenants!$A$5:$A$54,0))))</f>
        <v/>
      </c>
      <c r="E258" s="11" t="n"/>
      <c r="F258" s="7" t="n"/>
      <c r="G258" s="7" t="n"/>
      <c r="H258" s="7" t="n"/>
      <c r="I258" s="15">
        <f>IF(AND(C258&lt;&gt;"",C258=Statement!$B$4),COUNTIF($C$5:C258,Statement!$B$4),"")</f>
        <v/>
      </c>
    </row>
    <row r="259">
      <c r="A259" s="13" t="n"/>
      <c r="B259" s="15">
        <f>IF(OR(A259="",E259=""),"",Setup!$B$4&amp;"-"&amp;TEXT(COUNT($E$5:E259),"0000"))</f>
        <v/>
      </c>
      <c r="C259" s="7" t="n"/>
      <c r="D259" s="15">
        <f>IF(C259="","",IF(ISNA(MATCH(C259,Tenants!$A$5:$A$54,0)),"Unknown unit",INDEX(Tenants!$B$5:$B$54,MATCH(C259,Tenants!$A$5:$A$54,0))))</f>
        <v/>
      </c>
      <c r="E259" s="11" t="n"/>
      <c r="F259" s="7" t="n"/>
      <c r="G259" s="7" t="n"/>
      <c r="H259" s="7" t="n"/>
      <c r="I259" s="15">
        <f>IF(AND(C259&lt;&gt;"",C259=Statement!$B$4),COUNTIF($C$5:C259,Statement!$B$4),"")</f>
        <v/>
      </c>
    </row>
    <row r="260">
      <c r="A260" s="13" t="n"/>
      <c r="B260" s="15">
        <f>IF(OR(A260="",E260=""),"",Setup!$B$4&amp;"-"&amp;TEXT(COUNT($E$5:E260),"0000"))</f>
        <v/>
      </c>
      <c r="C260" s="7" t="n"/>
      <c r="D260" s="15">
        <f>IF(C260="","",IF(ISNA(MATCH(C260,Tenants!$A$5:$A$54,0)),"Unknown unit",INDEX(Tenants!$B$5:$B$54,MATCH(C260,Tenants!$A$5:$A$54,0))))</f>
        <v/>
      </c>
      <c r="E260" s="11" t="n"/>
      <c r="F260" s="7" t="n"/>
      <c r="G260" s="7" t="n"/>
      <c r="H260" s="7" t="n"/>
      <c r="I260" s="15">
        <f>IF(AND(C260&lt;&gt;"",C260=Statement!$B$4),COUNTIF($C$5:C260,Statement!$B$4),"")</f>
        <v/>
      </c>
    </row>
    <row r="261">
      <c r="A261" s="13" t="n"/>
      <c r="B261" s="15">
        <f>IF(OR(A261="",E261=""),"",Setup!$B$4&amp;"-"&amp;TEXT(COUNT($E$5:E261),"0000"))</f>
        <v/>
      </c>
      <c r="C261" s="7" t="n"/>
      <c r="D261" s="15">
        <f>IF(C261="","",IF(ISNA(MATCH(C261,Tenants!$A$5:$A$54,0)),"Unknown unit",INDEX(Tenants!$B$5:$B$54,MATCH(C261,Tenants!$A$5:$A$54,0))))</f>
        <v/>
      </c>
      <c r="E261" s="11" t="n"/>
      <c r="F261" s="7" t="n"/>
      <c r="G261" s="7" t="n"/>
      <c r="H261" s="7" t="n"/>
      <c r="I261" s="15">
        <f>IF(AND(C261&lt;&gt;"",C261=Statement!$B$4),COUNTIF($C$5:C261,Statement!$B$4),"")</f>
        <v/>
      </c>
    </row>
    <row r="262">
      <c r="A262" s="13" t="n"/>
      <c r="B262" s="15">
        <f>IF(OR(A262="",E262=""),"",Setup!$B$4&amp;"-"&amp;TEXT(COUNT($E$5:E262),"0000"))</f>
        <v/>
      </c>
      <c r="C262" s="7" t="n"/>
      <c r="D262" s="15">
        <f>IF(C262="","",IF(ISNA(MATCH(C262,Tenants!$A$5:$A$54,0)),"Unknown unit",INDEX(Tenants!$B$5:$B$54,MATCH(C262,Tenants!$A$5:$A$54,0))))</f>
        <v/>
      </c>
      <c r="E262" s="11" t="n"/>
      <c r="F262" s="7" t="n"/>
      <c r="G262" s="7" t="n"/>
      <c r="H262" s="7" t="n"/>
      <c r="I262" s="15">
        <f>IF(AND(C262&lt;&gt;"",C262=Statement!$B$4),COUNTIF($C$5:C262,Statement!$B$4),"")</f>
        <v/>
      </c>
    </row>
    <row r="263">
      <c r="A263" s="13" t="n"/>
      <c r="B263" s="15">
        <f>IF(OR(A263="",E263=""),"",Setup!$B$4&amp;"-"&amp;TEXT(COUNT($E$5:E263),"0000"))</f>
        <v/>
      </c>
      <c r="C263" s="7" t="n"/>
      <c r="D263" s="15">
        <f>IF(C263="","",IF(ISNA(MATCH(C263,Tenants!$A$5:$A$54,0)),"Unknown unit",INDEX(Tenants!$B$5:$B$54,MATCH(C263,Tenants!$A$5:$A$54,0))))</f>
        <v/>
      </c>
      <c r="E263" s="11" t="n"/>
      <c r="F263" s="7" t="n"/>
      <c r="G263" s="7" t="n"/>
      <c r="H263" s="7" t="n"/>
      <c r="I263" s="15">
        <f>IF(AND(C263&lt;&gt;"",C263=Statement!$B$4),COUNTIF($C$5:C263,Statement!$B$4),"")</f>
        <v/>
      </c>
    </row>
    <row r="264">
      <c r="A264" s="13" t="n"/>
      <c r="B264" s="15">
        <f>IF(OR(A264="",E264=""),"",Setup!$B$4&amp;"-"&amp;TEXT(COUNT($E$5:E264),"0000"))</f>
        <v/>
      </c>
      <c r="C264" s="7" t="n"/>
      <c r="D264" s="15">
        <f>IF(C264="","",IF(ISNA(MATCH(C264,Tenants!$A$5:$A$54,0)),"Unknown unit",INDEX(Tenants!$B$5:$B$54,MATCH(C264,Tenants!$A$5:$A$54,0))))</f>
        <v/>
      </c>
      <c r="E264" s="11" t="n"/>
      <c r="F264" s="7" t="n"/>
      <c r="G264" s="7" t="n"/>
      <c r="H264" s="7" t="n"/>
      <c r="I264" s="15">
        <f>IF(AND(C264&lt;&gt;"",C264=Statement!$B$4),COUNTIF($C$5:C264,Statement!$B$4),"")</f>
        <v/>
      </c>
    </row>
    <row r="265">
      <c r="A265" s="13" t="n"/>
      <c r="B265" s="15">
        <f>IF(OR(A265="",E265=""),"",Setup!$B$4&amp;"-"&amp;TEXT(COUNT($E$5:E265),"0000"))</f>
        <v/>
      </c>
      <c r="C265" s="7" t="n"/>
      <c r="D265" s="15">
        <f>IF(C265="","",IF(ISNA(MATCH(C265,Tenants!$A$5:$A$54,0)),"Unknown unit",INDEX(Tenants!$B$5:$B$54,MATCH(C265,Tenants!$A$5:$A$54,0))))</f>
        <v/>
      </c>
      <c r="E265" s="11" t="n"/>
      <c r="F265" s="7" t="n"/>
      <c r="G265" s="7" t="n"/>
      <c r="H265" s="7" t="n"/>
      <c r="I265" s="15">
        <f>IF(AND(C265&lt;&gt;"",C265=Statement!$B$4),COUNTIF($C$5:C265,Statement!$B$4),"")</f>
        <v/>
      </c>
    </row>
    <row r="266">
      <c r="A266" s="13" t="n"/>
      <c r="B266" s="15">
        <f>IF(OR(A266="",E266=""),"",Setup!$B$4&amp;"-"&amp;TEXT(COUNT($E$5:E266),"0000"))</f>
        <v/>
      </c>
      <c r="C266" s="7" t="n"/>
      <c r="D266" s="15">
        <f>IF(C266="","",IF(ISNA(MATCH(C266,Tenants!$A$5:$A$54,0)),"Unknown unit",INDEX(Tenants!$B$5:$B$54,MATCH(C266,Tenants!$A$5:$A$54,0))))</f>
        <v/>
      </c>
      <c r="E266" s="11" t="n"/>
      <c r="F266" s="7" t="n"/>
      <c r="G266" s="7" t="n"/>
      <c r="H266" s="7" t="n"/>
      <c r="I266" s="15">
        <f>IF(AND(C266&lt;&gt;"",C266=Statement!$B$4),COUNTIF($C$5:C266,Statement!$B$4),"")</f>
        <v/>
      </c>
    </row>
    <row r="267">
      <c r="A267" s="13" t="n"/>
      <c r="B267" s="15">
        <f>IF(OR(A267="",E267=""),"",Setup!$B$4&amp;"-"&amp;TEXT(COUNT($E$5:E267),"0000"))</f>
        <v/>
      </c>
      <c r="C267" s="7" t="n"/>
      <c r="D267" s="15">
        <f>IF(C267="","",IF(ISNA(MATCH(C267,Tenants!$A$5:$A$54,0)),"Unknown unit",INDEX(Tenants!$B$5:$B$54,MATCH(C267,Tenants!$A$5:$A$54,0))))</f>
        <v/>
      </c>
      <c r="E267" s="11" t="n"/>
      <c r="F267" s="7" t="n"/>
      <c r="G267" s="7" t="n"/>
      <c r="H267" s="7" t="n"/>
      <c r="I267" s="15">
        <f>IF(AND(C267&lt;&gt;"",C267=Statement!$B$4),COUNTIF($C$5:C267,Statement!$B$4),"")</f>
        <v/>
      </c>
    </row>
    <row r="268">
      <c r="A268" s="13" t="n"/>
      <c r="B268" s="15">
        <f>IF(OR(A268="",E268=""),"",Setup!$B$4&amp;"-"&amp;TEXT(COUNT($E$5:E268),"0000"))</f>
        <v/>
      </c>
      <c r="C268" s="7" t="n"/>
      <c r="D268" s="15">
        <f>IF(C268="","",IF(ISNA(MATCH(C268,Tenants!$A$5:$A$54,0)),"Unknown unit",INDEX(Tenants!$B$5:$B$54,MATCH(C268,Tenants!$A$5:$A$54,0))))</f>
        <v/>
      </c>
      <c r="E268" s="11" t="n"/>
      <c r="F268" s="7" t="n"/>
      <c r="G268" s="7" t="n"/>
      <c r="H268" s="7" t="n"/>
      <c r="I268" s="15">
        <f>IF(AND(C268&lt;&gt;"",C268=Statement!$B$4),COUNTIF($C$5:C268,Statement!$B$4),"")</f>
        <v/>
      </c>
    </row>
    <row r="269">
      <c r="A269" s="13" t="n"/>
      <c r="B269" s="15">
        <f>IF(OR(A269="",E269=""),"",Setup!$B$4&amp;"-"&amp;TEXT(COUNT($E$5:E269),"0000"))</f>
        <v/>
      </c>
      <c r="C269" s="7" t="n"/>
      <c r="D269" s="15">
        <f>IF(C269="","",IF(ISNA(MATCH(C269,Tenants!$A$5:$A$54,0)),"Unknown unit",INDEX(Tenants!$B$5:$B$54,MATCH(C269,Tenants!$A$5:$A$54,0))))</f>
        <v/>
      </c>
      <c r="E269" s="11" t="n"/>
      <c r="F269" s="7" t="n"/>
      <c r="G269" s="7" t="n"/>
      <c r="H269" s="7" t="n"/>
      <c r="I269" s="15">
        <f>IF(AND(C269&lt;&gt;"",C269=Statement!$B$4),COUNTIF($C$5:C269,Statement!$B$4),"")</f>
        <v/>
      </c>
    </row>
    <row r="270">
      <c r="A270" s="13" t="n"/>
      <c r="B270" s="15">
        <f>IF(OR(A270="",E270=""),"",Setup!$B$4&amp;"-"&amp;TEXT(COUNT($E$5:E270),"0000"))</f>
        <v/>
      </c>
      <c r="C270" s="7" t="n"/>
      <c r="D270" s="15">
        <f>IF(C270="","",IF(ISNA(MATCH(C270,Tenants!$A$5:$A$54,0)),"Unknown unit",INDEX(Tenants!$B$5:$B$54,MATCH(C270,Tenants!$A$5:$A$54,0))))</f>
        <v/>
      </c>
      <c r="E270" s="11" t="n"/>
      <c r="F270" s="7" t="n"/>
      <c r="G270" s="7" t="n"/>
      <c r="H270" s="7" t="n"/>
      <c r="I270" s="15">
        <f>IF(AND(C270&lt;&gt;"",C270=Statement!$B$4),COUNTIF($C$5:C270,Statement!$B$4),"")</f>
        <v/>
      </c>
    </row>
    <row r="271">
      <c r="A271" s="13" t="n"/>
      <c r="B271" s="15">
        <f>IF(OR(A271="",E271=""),"",Setup!$B$4&amp;"-"&amp;TEXT(COUNT($E$5:E271),"0000"))</f>
        <v/>
      </c>
      <c r="C271" s="7" t="n"/>
      <c r="D271" s="15">
        <f>IF(C271="","",IF(ISNA(MATCH(C271,Tenants!$A$5:$A$54,0)),"Unknown unit",INDEX(Tenants!$B$5:$B$54,MATCH(C271,Tenants!$A$5:$A$54,0))))</f>
        <v/>
      </c>
      <c r="E271" s="11" t="n"/>
      <c r="F271" s="7" t="n"/>
      <c r="G271" s="7" t="n"/>
      <c r="H271" s="7" t="n"/>
      <c r="I271" s="15">
        <f>IF(AND(C271&lt;&gt;"",C271=Statement!$B$4),COUNTIF($C$5:C271,Statement!$B$4),"")</f>
        <v/>
      </c>
    </row>
    <row r="272">
      <c r="A272" s="13" t="n"/>
      <c r="B272" s="15">
        <f>IF(OR(A272="",E272=""),"",Setup!$B$4&amp;"-"&amp;TEXT(COUNT($E$5:E272),"0000"))</f>
        <v/>
      </c>
      <c r="C272" s="7" t="n"/>
      <c r="D272" s="15">
        <f>IF(C272="","",IF(ISNA(MATCH(C272,Tenants!$A$5:$A$54,0)),"Unknown unit",INDEX(Tenants!$B$5:$B$54,MATCH(C272,Tenants!$A$5:$A$54,0))))</f>
        <v/>
      </c>
      <c r="E272" s="11" t="n"/>
      <c r="F272" s="7" t="n"/>
      <c r="G272" s="7" t="n"/>
      <c r="H272" s="7" t="n"/>
      <c r="I272" s="15">
        <f>IF(AND(C272&lt;&gt;"",C272=Statement!$B$4),COUNTIF($C$5:C272,Statement!$B$4),"")</f>
        <v/>
      </c>
    </row>
    <row r="273">
      <c r="A273" s="13" t="n"/>
      <c r="B273" s="15">
        <f>IF(OR(A273="",E273=""),"",Setup!$B$4&amp;"-"&amp;TEXT(COUNT($E$5:E273),"0000"))</f>
        <v/>
      </c>
      <c r="C273" s="7" t="n"/>
      <c r="D273" s="15">
        <f>IF(C273="","",IF(ISNA(MATCH(C273,Tenants!$A$5:$A$54,0)),"Unknown unit",INDEX(Tenants!$B$5:$B$54,MATCH(C273,Tenants!$A$5:$A$54,0))))</f>
        <v/>
      </c>
      <c r="E273" s="11" t="n"/>
      <c r="F273" s="7" t="n"/>
      <c r="G273" s="7" t="n"/>
      <c r="H273" s="7" t="n"/>
      <c r="I273" s="15">
        <f>IF(AND(C273&lt;&gt;"",C273=Statement!$B$4),COUNTIF($C$5:C273,Statement!$B$4),"")</f>
        <v/>
      </c>
    </row>
    <row r="274">
      <c r="A274" s="13" t="n"/>
      <c r="B274" s="15">
        <f>IF(OR(A274="",E274=""),"",Setup!$B$4&amp;"-"&amp;TEXT(COUNT($E$5:E274),"0000"))</f>
        <v/>
      </c>
      <c r="C274" s="7" t="n"/>
      <c r="D274" s="15">
        <f>IF(C274="","",IF(ISNA(MATCH(C274,Tenants!$A$5:$A$54,0)),"Unknown unit",INDEX(Tenants!$B$5:$B$54,MATCH(C274,Tenants!$A$5:$A$54,0))))</f>
        <v/>
      </c>
      <c r="E274" s="11" t="n"/>
      <c r="F274" s="7" t="n"/>
      <c r="G274" s="7" t="n"/>
      <c r="H274" s="7" t="n"/>
      <c r="I274" s="15">
        <f>IF(AND(C274&lt;&gt;"",C274=Statement!$B$4),COUNTIF($C$5:C274,Statement!$B$4),"")</f>
        <v/>
      </c>
    </row>
    <row r="275">
      <c r="A275" s="13" t="n"/>
      <c r="B275" s="15">
        <f>IF(OR(A275="",E275=""),"",Setup!$B$4&amp;"-"&amp;TEXT(COUNT($E$5:E275),"0000"))</f>
        <v/>
      </c>
      <c r="C275" s="7" t="n"/>
      <c r="D275" s="15">
        <f>IF(C275="","",IF(ISNA(MATCH(C275,Tenants!$A$5:$A$54,0)),"Unknown unit",INDEX(Tenants!$B$5:$B$54,MATCH(C275,Tenants!$A$5:$A$54,0))))</f>
        <v/>
      </c>
      <c r="E275" s="11" t="n"/>
      <c r="F275" s="7" t="n"/>
      <c r="G275" s="7" t="n"/>
      <c r="H275" s="7" t="n"/>
      <c r="I275" s="15">
        <f>IF(AND(C275&lt;&gt;"",C275=Statement!$B$4),COUNTIF($C$5:C275,Statement!$B$4),"")</f>
        <v/>
      </c>
    </row>
    <row r="276">
      <c r="A276" s="13" t="n"/>
      <c r="B276" s="15">
        <f>IF(OR(A276="",E276=""),"",Setup!$B$4&amp;"-"&amp;TEXT(COUNT($E$5:E276),"0000"))</f>
        <v/>
      </c>
      <c r="C276" s="7" t="n"/>
      <c r="D276" s="15">
        <f>IF(C276="","",IF(ISNA(MATCH(C276,Tenants!$A$5:$A$54,0)),"Unknown unit",INDEX(Tenants!$B$5:$B$54,MATCH(C276,Tenants!$A$5:$A$54,0))))</f>
        <v/>
      </c>
      <c r="E276" s="11" t="n"/>
      <c r="F276" s="7" t="n"/>
      <c r="G276" s="7" t="n"/>
      <c r="H276" s="7" t="n"/>
      <c r="I276" s="15">
        <f>IF(AND(C276&lt;&gt;"",C276=Statement!$B$4),COUNTIF($C$5:C276,Statement!$B$4),"")</f>
        <v/>
      </c>
    </row>
    <row r="277">
      <c r="A277" s="13" t="n"/>
      <c r="B277" s="15">
        <f>IF(OR(A277="",E277=""),"",Setup!$B$4&amp;"-"&amp;TEXT(COUNT($E$5:E277),"0000"))</f>
        <v/>
      </c>
      <c r="C277" s="7" t="n"/>
      <c r="D277" s="15">
        <f>IF(C277="","",IF(ISNA(MATCH(C277,Tenants!$A$5:$A$54,0)),"Unknown unit",INDEX(Tenants!$B$5:$B$54,MATCH(C277,Tenants!$A$5:$A$54,0))))</f>
        <v/>
      </c>
      <c r="E277" s="11" t="n"/>
      <c r="F277" s="7" t="n"/>
      <c r="G277" s="7" t="n"/>
      <c r="H277" s="7" t="n"/>
      <c r="I277" s="15">
        <f>IF(AND(C277&lt;&gt;"",C277=Statement!$B$4),COUNTIF($C$5:C277,Statement!$B$4),"")</f>
        <v/>
      </c>
    </row>
    <row r="278">
      <c r="A278" s="13" t="n"/>
      <c r="B278" s="15">
        <f>IF(OR(A278="",E278=""),"",Setup!$B$4&amp;"-"&amp;TEXT(COUNT($E$5:E278),"0000"))</f>
        <v/>
      </c>
      <c r="C278" s="7" t="n"/>
      <c r="D278" s="15">
        <f>IF(C278="","",IF(ISNA(MATCH(C278,Tenants!$A$5:$A$54,0)),"Unknown unit",INDEX(Tenants!$B$5:$B$54,MATCH(C278,Tenants!$A$5:$A$54,0))))</f>
        <v/>
      </c>
      <c r="E278" s="11" t="n"/>
      <c r="F278" s="7" t="n"/>
      <c r="G278" s="7" t="n"/>
      <c r="H278" s="7" t="n"/>
      <c r="I278" s="15">
        <f>IF(AND(C278&lt;&gt;"",C278=Statement!$B$4),COUNTIF($C$5:C278,Statement!$B$4),"")</f>
        <v/>
      </c>
    </row>
    <row r="279">
      <c r="A279" s="13" t="n"/>
      <c r="B279" s="15">
        <f>IF(OR(A279="",E279=""),"",Setup!$B$4&amp;"-"&amp;TEXT(COUNT($E$5:E279),"0000"))</f>
        <v/>
      </c>
      <c r="C279" s="7" t="n"/>
      <c r="D279" s="15">
        <f>IF(C279="","",IF(ISNA(MATCH(C279,Tenants!$A$5:$A$54,0)),"Unknown unit",INDEX(Tenants!$B$5:$B$54,MATCH(C279,Tenants!$A$5:$A$54,0))))</f>
        <v/>
      </c>
      <c r="E279" s="11" t="n"/>
      <c r="F279" s="7" t="n"/>
      <c r="G279" s="7" t="n"/>
      <c r="H279" s="7" t="n"/>
      <c r="I279" s="15">
        <f>IF(AND(C279&lt;&gt;"",C279=Statement!$B$4),COUNTIF($C$5:C279,Statement!$B$4),"")</f>
        <v/>
      </c>
    </row>
    <row r="280">
      <c r="A280" s="13" t="n"/>
      <c r="B280" s="15">
        <f>IF(OR(A280="",E280=""),"",Setup!$B$4&amp;"-"&amp;TEXT(COUNT($E$5:E280),"0000"))</f>
        <v/>
      </c>
      <c r="C280" s="7" t="n"/>
      <c r="D280" s="15">
        <f>IF(C280="","",IF(ISNA(MATCH(C280,Tenants!$A$5:$A$54,0)),"Unknown unit",INDEX(Tenants!$B$5:$B$54,MATCH(C280,Tenants!$A$5:$A$54,0))))</f>
        <v/>
      </c>
      <c r="E280" s="11" t="n"/>
      <c r="F280" s="7" t="n"/>
      <c r="G280" s="7" t="n"/>
      <c r="H280" s="7" t="n"/>
      <c r="I280" s="15">
        <f>IF(AND(C280&lt;&gt;"",C280=Statement!$B$4),COUNTIF($C$5:C280,Statement!$B$4),"")</f>
        <v/>
      </c>
    </row>
    <row r="281">
      <c r="A281" s="13" t="n"/>
      <c r="B281" s="15">
        <f>IF(OR(A281="",E281=""),"",Setup!$B$4&amp;"-"&amp;TEXT(COUNT($E$5:E281),"0000"))</f>
        <v/>
      </c>
      <c r="C281" s="7" t="n"/>
      <c r="D281" s="15">
        <f>IF(C281="","",IF(ISNA(MATCH(C281,Tenants!$A$5:$A$54,0)),"Unknown unit",INDEX(Tenants!$B$5:$B$54,MATCH(C281,Tenants!$A$5:$A$54,0))))</f>
        <v/>
      </c>
      <c r="E281" s="11" t="n"/>
      <c r="F281" s="7" t="n"/>
      <c r="G281" s="7" t="n"/>
      <c r="H281" s="7" t="n"/>
      <c r="I281" s="15">
        <f>IF(AND(C281&lt;&gt;"",C281=Statement!$B$4),COUNTIF($C$5:C281,Statement!$B$4),"")</f>
        <v/>
      </c>
    </row>
    <row r="282">
      <c r="A282" s="13" t="n"/>
      <c r="B282" s="15">
        <f>IF(OR(A282="",E282=""),"",Setup!$B$4&amp;"-"&amp;TEXT(COUNT($E$5:E282),"0000"))</f>
        <v/>
      </c>
      <c r="C282" s="7" t="n"/>
      <c r="D282" s="15">
        <f>IF(C282="","",IF(ISNA(MATCH(C282,Tenants!$A$5:$A$54,0)),"Unknown unit",INDEX(Tenants!$B$5:$B$54,MATCH(C282,Tenants!$A$5:$A$54,0))))</f>
        <v/>
      </c>
      <c r="E282" s="11" t="n"/>
      <c r="F282" s="7" t="n"/>
      <c r="G282" s="7" t="n"/>
      <c r="H282" s="7" t="n"/>
      <c r="I282" s="15">
        <f>IF(AND(C282&lt;&gt;"",C282=Statement!$B$4),COUNTIF($C$5:C282,Statement!$B$4),"")</f>
        <v/>
      </c>
    </row>
    <row r="283">
      <c r="A283" s="13" t="n"/>
      <c r="B283" s="15">
        <f>IF(OR(A283="",E283=""),"",Setup!$B$4&amp;"-"&amp;TEXT(COUNT($E$5:E283),"0000"))</f>
        <v/>
      </c>
      <c r="C283" s="7" t="n"/>
      <c r="D283" s="15">
        <f>IF(C283="","",IF(ISNA(MATCH(C283,Tenants!$A$5:$A$54,0)),"Unknown unit",INDEX(Tenants!$B$5:$B$54,MATCH(C283,Tenants!$A$5:$A$54,0))))</f>
        <v/>
      </c>
      <c r="E283" s="11" t="n"/>
      <c r="F283" s="7" t="n"/>
      <c r="G283" s="7" t="n"/>
      <c r="H283" s="7" t="n"/>
      <c r="I283" s="15">
        <f>IF(AND(C283&lt;&gt;"",C283=Statement!$B$4),COUNTIF($C$5:C283,Statement!$B$4),"")</f>
        <v/>
      </c>
    </row>
    <row r="284">
      <c r="A284" s="13" t="n"/>
      <c r="B284" s="15">
        <f>IF(OR(A284="",E284=""),"",Setup!$B$4&amp;"-"&amp;TEXT(COUNT($E$5:E284),"0000"))</f>
        <v/>
      </c>
      <c r="C284" s="7" t="n"/>
      <c r="D284" s="15">
        <f>IF(C284="","",IF(ISNA(MATCH(C284,Tenants!$A$5:$A$54,0)),"Unknown unit",INDEX(Tenants!$B$5:$B$54,MATCH(C284,Tenants!$A$5:$A$54,0))))</f>
        <v/>
      </c>
      <c r="E284" s="11" t="n"/>
      <c r="F284" s="7" t="n"/>
      <c r="G284" s="7" t="n"/>
      <c r="H284" s="7" t="n"/>
      <c r="I284" s="15">
        <f>IF(AND(C284&lt;&gt;"",C284=Statement!$B$4),COUNTIF($C$5:C284,Statement!$B$4),"")</f>
        <v/>
      </c>
    </row>
    <row r="285">
      <c r="A285" s="13" t="n"/>
      <c r="B285" s="15">
        <f>IF(OR(A285="",E285=""),"",Setup!$B$4&amp;"-"&amp;TEXT(COUNT($E$5:E285),"0000"))</f>
        <v/>
      </c>
      <c r="C285" s="7" t="n"/>
      <c r="D285" s="15">
        <f>IF(C285="","",IF(ISNA(MATCH(C285,Tenants!$A$5:$A$54,0)),"Unknown unit",INDEX(Tenants!$B$5:$B$54,MATCH(C285,Tenants!$A$5:$A$54,0))))</f>
        <v/>
      </c>
      <c r="E285" s="11" t="n"/>
      <c r="F285" s="7" t="n"/>
      <c r="G285" s="7" t="n"/>
      <c r="H285" s="7" t="n"/>
      <c r="I285" s="15">
        <f>IF(AND(C285&lt;&gt;"",C285=Statement!$B$4),COUNTIF($C$5:C285,Statement!$B$4),"")</f>
        <v/>
      </c>
    </row>
    <row r="286">
      <c r="A286" s="13" t="n"/>
      <c r="B286" s="15">
        <f>IF(OR(A286="",E286=""),"",Setup!$B$4&amp;"-"&amp;TEXT(COUNT($E$5:E286),"0000"))</f>
        <v/>
      </c>
      <c r="C286" s="7" t="n"/>
      <c r="D286" s="15">
        <f>IF(C286="","",IF(ISNA(MATCH(C286,Tenants!$A$5:$A$54,0)),"Unknown unit",INDEX(Tenants!$B$5:$B$54,MATCH(C286,Tenants!$A$5:$A$54,0))))</f>
        <v/>
      </c>
      <c r="E286" s="11" t="n"/>
      <c r="F286" s="7" t="n"/>
      <c r="G286" s="7" t="n"/>
      <c r="H286" s="7" t="n"/>
      <c r="I286" s="15">
        <f>IF(AND(C286&lt;&gt;"",C286=Statement!$B$4),COUNTIF($C$5:C286,Statement!$B$4),"")</f>
        <v/>
      </c>
    </row>
    <row r="287">
      <c r="A287" s="13" t="n"/>
      <c r="B287" s="15">
        <f>IF(OR(A287="",E287=""),"",Setup!$B$4&amp;"-"&amp;TEXT(COUNT($E$5:E287),"0000"))</f>
        <v/>
      </c>
      <c r="C287" s="7" t="n"/>
      <c r="D287" s="15">
        <f>IF(C287="","",IF(ISNA(MATCH(C287,Tenants!$A$5:$A$54,0)),"Unknown unit",INDEX(Tenants!$B$5:$B$54,MATCH(C287,Tenants!$A$5:$A$54,0))))</f>
        <v/>
      </c>
      <c r="E287" s="11" t="n"/>
      <c r="F287" s="7" t="n"/>
      <c r="G287" s="7" t="n"/>
      <c r="H287" s="7" t="n"/>
      <c r="I287" s="15">
        <f>IF(AND(C287&lt;&gt;"",C287=Statement!$B$4),COUNTIF($C$5:C287,Statement!$B$4),"")</f>
        <v/>
      </c>
    </row>
    <row r="288">
      <c r="A288" s="13" t="n"/>
      <c r="B288" s="15">
        <f>IF(OR(A288="",E288=""),"",Setup!$B$4&amp;"-"&amp;TEXT(COUNT($E$5:E288),"0000"))</f>
        <v/>
      </c>
      <c r="C288" s="7" t="n"/>
      <c r="D288" s="15">
        <f>IF(C288="","",IF(ISNA(MATCH(C288,Tenants!$A$5:$A$54,0)),"Unknown unit",INDEX(Tenants!$B$5:$B$54,MATCH(C288,Tenants!$A$5:$A$54,0))))</f>
        <v/>
      </c>
      <c r="E288" s="11" t="n"/>
      <c r="F288" s="7" t="n"/>
      <c r="G288" s="7" t="n"/>
      <c r="H288" s="7" t="n"/>
      <c r="I288" s="15">
        <f>IF(AND(C288&lt;&gt;"",C288=Statement!$B$4),COUNTIF($C$5:C288,Statement!$B$4),"")</f>
        <v/>
      </c>
    </row>
    <row r="289">
      <c r="A289" s="13" t="n"/>
      <c r="B289" s="15">
        <f>IF(OR(A289="",E289=""),"",Setup!$B$4&amp;"-"&amp;TEXT(COUNT($E$5:E289),"0000"))</f>
        <v/>
      </c>
      <c r="C289" s="7" t="n"/>
      <c r="D289" s="15">
        <f>IF(C289="","",IF(ISNA(MATCH(C289,Tenants!$A$5:$A$54,0)),"Unknown unit",INDEX(Tenants!$B$5:$B$54,MATCH(C289,Tenants!$A$5:$A$54,0))))</f>
        <v/>
      </c>
      <c r="E289" s="11" t="n"/>
      <c r="F289" s="7" t="n"/>
      <c r="G289" s="7" t="n"/>
      <c r="H289" s="7" t="n"/>
      <c r="I289" s="15">
        <f>IF(AND(C289&lt;&gt;"",C289=Statement!$B$4),COUNTIF($C$5:C289,Statement!$B$4),"")</f>
        <v/>
      </c>
    </row>
    <row r="290">
      <c r="A290" s="13" t="n"/>
      <c r="B290" s="15">
        <f>IF(OR(A290="",E290=""),"",Setup!$B$4&amp;"-"&amp;TEXT(COUNT($E$5:E290),"0000"))</f>
        <v/>
      </c>
      <c r="C290" s="7" t="n"/>
      <c r="D290" s="15">
        <f>IF(C290="","",IF(ISNA(MATCH(C290,Tenants!$A$5:$A$54,0)),"Unknown unit",INDEX(Tenants!$B$5:$B$54,MATCH(C290,Tenants!$A$5:$A$54,0))))</f>
        <v/>
      </c>
      <c r="E290" s="11" t="n"/>
      <c r="F290" s="7" t="n"/>
      <c r="G290" s="7" t="n"/>
      <c r="H290" s="7" t="n"/>
      <c r="I290" s="15">
        <f>IF(AND(C290&lt;&gt;"",C290=Statement!$B$4),COUNTIF($C$5:C290,Statement!$B$4),"")</f>
        <v/>
      </c>
    </row>
    <row r="291">
      <c r="A291" s="13" t="n"/>
      <c r="B291" s="15">
        <f>IF(OR(A291="",E291=""),"",Setup!$B$4&amp;"-"&amp;TEXT(COUNT($E$5:E291),"0000"))</f>
        <v/>
      </c>
      <c r="C291" s="7" t="n"/>
      <c r="D291" s="15">
        <f>IF(C291="","",IF(ISNA(MATCH(C291,Tenants!$A$5:$A$54,0)),"Unknown unit",INDEX(Tenants!$B$5:$B$54,MATCH(C291,Tenants!$A$5:$A$54,0))))</f>
        <v/>
      </c>
      <c r="E291" s="11" t="n"/>
      <c r="F291" s="7" t="n"/>
      <c r="G291" s="7" t="n"/>
      <c r="H291" s="7" t="n"/>
      <c r="I291" s="15">
        <f>IF(AND(C291&lt;&gt;"",C291=Statement!$B$4),COUNTIF($C$5:C291,Statement!$B$4),"")</f>
        <v/>
      </c>
    </row>
    <row r="292">
      <c r="A292" s="13" t="n"/>
      <c r="B292" s="15">
        <f>IF(OR(A292="",E292=""),"",Setup!$B$4&amp;"-"&amp;TEXT(COUNT($E$5:E292),"0000"))</f>
        <v/>
      </c>
      <c r="C292" s="7" t="n"/>
      <c r="D292" s="15">
        <f>IF(C292="","",IF(ISNA(MATCH(C292,Tenants!$A$5:$A$54,0)),"Unknown unit",INDEX(Tenants!$B$5:$B$54,MATCH(C292,Tenants!$A$5:$A$54,0))))</f>
        <v/>
      </c>
      <c r="E292" s="11" t="n"/>
      <c r="F292" s="7" t="n"/>
      <c r="G292" s="7" t="n"/>
      <c r="H292" s="7" t="n"/>
      <c r="I292" s="15">
        <f>IF(AND(C292&lt;&gt;"",C292=Statement!$B$4),COUNTIF($C$5:C292,Statement!$B$4),"")</f>
        <v/>
      </c>
    </row>
    <row r="293">
      <c r="A293" s="13" t="n"/>
      <c r="B293" s="15">
        <f>IF(OR(A293="",E293=""),"",Setup!$B$4&amp;"-"&amp;TEXT(COUNT($E$5:E293),"0000"))</f>
        <v/>
      </c>
      <c r="C293" s="7" t="n"/>
      <c r="D293" s="15">
        <f>IF(C293="","",IF(ISNA(MATCH(C293,Tenants!$A$5:$A$54,0)),"Unknown unit",INDEX(Tenants!$B$5:$B$54,MATCH(C293,Tenants!$A$5:$A$54,0))))</f>
        <v/>
      </c>
      <c r="E293" s="11" t="n"/>
      <c r="F293" s="7" t="n"/>
      <c r="G293" s="7" t="n"/>
      <c r="H293" s="7" t="n"/>
      <c r="I293" s="15">
        <f>IF(AND(C293&lt;&gt;"",C293=Statement!$B$4),COUNTIF($C$5:C293,Statement!$B$4),"")</f>
        <v/>
      </c>
    </row>
    <row r="294">
      <c r="A294" s="13" t="n"/>
      <c r="B294" s="15">
        <f>IF(OR(A294="",E294=""),"",Setup!$B$4&amp;"-"&amp;TEXT(COUNT($E$5:E294),"0000"))</f>
        <v/>
      </c>
      <c r="C294" s="7" t="n"/>
      <c r="D294" s="15">
        <f>IF(C294="","",IF(ISNA(MATCH(C294,Tenants!$A$5:$A$54,0)),"Unknown unit",INDEX(Tenants!$B$5:$B$54,MATCH(C294,Tenants!$A$5:$A$54,0))))</f>
        <v/>
      </c>
      <c r="E294" s="11" t="n"/>
      <c r="F294" s="7" t="n"/>
      <c r="G294" s="7" t="n"/>
      <c r="H294" s="7" t="n"/>
      <c r="I294" s="15">
        <f>IF(AND(C294&lt;&gt;"",C294=Statement!$B$4),COUNTIF($C$5:C294,Statement!$B$4),"")</f>
        <v/>
      </c>
    </row>
    <row r="295">
      <c r="A295" s="13" t="n"/>
      <c r="B295" s="15">
        <f>IF(OR(A295="",E295=""),"",Setup!$B$4&amp;"-"&amp;TEXT(COUNT($E$5:E295),"0000"))</f>
        <v/>
      </c>
      <c r="C295" s="7" t="n"/>
      <c r="D295" s="15">
        <f>IF(C295="","",IF(ISNA(MATCH(C295,Tenants!$A$5:$A$54,0)),"Unknown unit",INDEX(Tenants!$B$5:$B$54,MATCH(C295,Tenants!$A$5:$A$54,0))))</f>
        <v/>
      </c>
      <c r="E295" s="11" t="n"/>
      <c r="F295" s="7" t="n"/>
      <c r="G295" s="7" t="n"/>
      <c r="H295" s="7" t="n"/>
      <c r="I295" s="15">
        <f>IF(AND(C295&lt;&gt;"",C295=Statement!$B$4),COUNTIF($C$5:C295,Statement!$B$4),"")</f>
        <v/>
      </c>
    </row>
    <row r="296">
      <c r="A296" s="13" t="n"/>
      <c r="B296" s="15">
        <f>IF(OR(A296="",E296=""),"",Setup!$B$4&amp;"-"&amp;TEXT(COUNT($E$5:E296),"0000"))</f>
        <v/>
      </c>
      <c r="C296" s="7" t="n"/>
      <c r="D296" s="15">
        <f>IF(C296="","",IF(ISNA(MATCH(C296,Tenants!$A$5:$A$54,0)),"Unknown unit",INDEX(Tenants!$B$5:$B$54,MATCH(C296,Tenants!$A$5:$A$54,0))))</f>
        <v/>
      </c>
      <c r="E296" s="11" t="n"/>
      <c r="F296" s="7" t="n"/>
      <c r="G296" s="7" t="n"/>
      <c r="H296" s="7" t="n"/>
      <c r="I296" s="15">
        <f>IF(AND(C296&lt;&gt;"",C296=Statement!$B$4),COUNTIF($C$5:C296,Statement!$B$4),"")</f>
        <v/>
      </c>
    </row>
    <row r="297">
      <c r="A297" s="13" t="n"/>
      <c r="B297" s="15">
        <f>IF(OR(A297="",E297=""),"",Setup!$B$4&amp;"-"&amp;TEXT(COUNT($E$5:E297),"0000"))</f>
        <v/>
      </c>
      <c r="C297" s="7" t="n"/>
      <c r="D297" s="15">
        <f>IF(C297="","",IF(ISNA(MATCH(C297,Tenants!$A$5:$A$54,0)),"Unknown unit",INDEX(Tenants!$B$5:$B$54,MATCH(C297,Tenants!$A$5:$A$54,0))))</f>
        <v/>
      </c>
      <c r="E297" s="11" t="n"/>
      <c r="F297" s="7" t="n"/>
      <c r="G297" s="7" t="n"/>
      <c r="H297" s="7" t="n"/>
      <c r="I297" s="15">
        <f>IF(AND(C297&lt;&gt;"",C297=Statement!$B$4),COUNTIF($C$5:C297,Statement!$B$4),"")</f>
        <v/>
      </c>
    </row>
    <row r="298">
      <c r="A298" s="13" t="n"/>
      <c r="B298" s="15">
        <f>IF(OR(A298="",E298=""),"",Setup!$B$4&amp;"-"&amp;TEXT(COUNT($E$5:E298),"0000"))</f>
        <v/>
      </c>
      <c r="C298" s="7" t="n"/>
      <c r="D298" s="15">
        <f>IF(C298="","",IF(ISNA(MATCH(C298,Tenants!$A$5:$A$54,0)),"Unknown unit",INDEX(Tenants!$B$5:$B$54,MATCH(C298,Tenants!$A$5:$A$54,0))))</f>
        <v/>
      </c>
      <c r="E298" s="11" t="n"/>
      <c r="F298" s="7" t="n"/>
      <c r="G298" s="7" t="n"/>
      <c r="H298" s="7" t="n"/>
      <c r="I298" s="15">
        <f>IF(AND(C298&lt;&gt;"",C298=Statement!$B$4),COUNTIF($C$5:C298,Statement!$B$4),"")</f>
        <v/>
      </c>
    </row>
    <row r="299">
      <c r="A299" s="13" t="n"/>
      <c r="B299" s="15">
        <f>IF(OR(A299="",E299=""),"",Setup!$B$4&amp;"-"&amp;TEXT(COUNT($E$5:E299),"0000"))</f>
        <v/>
      </c>
      <c r="C299" s="7" t="n"/>
      <c r="D299" s="15">
        <f>IF(C299="","",IF(ISNA(MATCH(C299,Tenants!$A$5:$A$54,0)),"Unknown unit",INDEX(Tenants!$B$5:$B$54,MATCH(C299,Tenants!$A$5:$A$54,0))))</f>
        <v/>
      </c>
      <c r="E299" s="11" t="n"/>
      <c r="F299" s="7" t="n"/>
      <c r="G299" s="7" t="n"/>
      <c r="H299" s="7" t="n"/>
      <c r="I299" s="15">
        <f>IF(AND(C299&lt;&gt;"",C299=Statement!$B$4),COUNTIF($C$5:C299,Statement!$B$4),"")</f>
        <v/>
      </c>
    </row>
    <row r="300">
      <c r="A300" s="13" t="n"/>
      <c r="B300" s="15">
        <f>IF(OR(A300="",E300=""),"",Setup!$B$4&amp;"-"&amp;TEXT(COUNT($E$5:E300),"0000"))</f>
        <v/>
      </c>
      <c r="C300" s="7" t="n"/>
      <c r="D300" s="15">
        <f>IF(C300="","",IF(ISNA(MATCH(C300,Tenants!$A$5:$A$54,0)),"Unknown unit",INDEX(Tenants!$B$5:$B$54,MATCH(C300,Tenants!$A$5:$A$54,0))))</f>
        <v/>
      </c>
      <c r="E300" s="11" t="n"/>
      <c r="F300" s="7" t="n"/>
      <c r="G300" s="7" t="n"/>
      <c r="H300" s="7" t="n"/>
      <c r="I300" s="15">
        <f>IF(AND(C300&lt;&gt;"",C300=Statement!$B$4),COUNTIF($C$5:C300,Statement!$B$4),"")</f>
        <v/>
      </c>
    </row>
    <row r="301">
      <c r="A301" s="13" t="n"/>
      <c r="B301" s="15">
        <f>IF(OR(A301="",E301=""),"",Setup!$B$4&amp;"-"&amp;TEXT(COUNT($E$5:E301),"0000"))</f>
        <v/>
      </c>
      <c r="C301" s="7" t="n"/>
      <c r="D301" s="15">
        <f>IF(C301="","",IF(ISNA(MATCH(C301,Tenants!$A$5:$A$54,0)),"Unknown unit",INDEX(Tenants!$B$5:$B$54,MATCH(C301,Tenants!$A$5:$A$54,0))))</f>
        <v/>
      </c>
      <c r="E301" s="11" t="n"/>
      <c r="F301" s="7" t="n"/>
      <c r="G301" s="7" t="n"/>
      <c r="H301" s="7" t="n"/>
      <c r="I301" s="15">
        <f>IF(AND(C301&lt;&gt;"",C301=Statement!$B$4),COUNTIF($C$5:C301,Statement!$B$4),"")</f>
        <v/>
      </c>
    </row>
    <row r="302">
      <c r="A302" s="13" t="n"/>
      <c r="B302" s="15">
        <f>IF(OR(A302="",E302=""),"",Setup!$B$4&amp;"-"&amp;TEXT(COUNT($E$5:E302),"0000"))</f>
        <v/>
      </c>
      <c r="C302" s="7" t="n"/>
      <c r="D302" s="15">
        <f>IF(C302="","",IF(ISNA(MATCH(C302,Tenants!$A$5:$A$54,0)),"Unknown unit",INDEX(Tenants!$B$5:$B$54,MATCH(C302,Tenants!$A$5:$A$54,0))))</f>
        <v/>
      </c>
      <c r="E302" s="11" t="n"/>
      <c r="F302" s="7" t="n"/>
      <c r="G302" s="7" t="n"/>
      <c r="H302" s="7" t="n"/>
      <c r="I302" s="15">
        <f>IF(AND(C302&lt;&gt;"",C302=Statement!$B$4),COUNTIF($C$5:C302,Statement!$B$4),"")</f>
        <v/>
      </c>
    </row>
    <row r="303">
      <c r="A303" s="13" t="n"/>
      <c r="B303" s="15">
        <f>IF(OR(A303="",E303=""),"",Setup!$B$4&amp;"-"&amp;TEXT(COUNT($E$5:E303),"0000"))</f>
        <v/>
      </c>
      <c r="C303" s="7" t="n"/>
      <c r="D303" s="15">
        <f>IF(C303="","",IF(ISNA(MATCH(C303,Tenants!$A$5:$A$54,0)),"Unknown unit",INDEX(Tenants!$B$5:$B$54,MATCH(C303,Tenants!$A$5:$A$54,0))))</f>
        <v/>
      </c>
      <c r="E303" s="11" t="n"/>
      <c r="F303" s="7" t="n"/>
      <c r="G303" s="7" t="n"/>
      <c r="H303" s="7" t="n"/>
      <c r="I303" s="15">
        <f>IF(AND(C303&lt;&gt;"",C303=Statement!$B$4),COUNTIF($C$5:C303,Statement!$B$4),"")</f>
        <v/>
      </c>
    </row>
    <row r="304">
      <c r="A304" s="13" t="n"/>
      <c r="B304" s="15">
        <f>IF(OR(A304="",E304=""),"",Setup!$B$4&amp;"-"&amp;TEXT(COUNT($E$5:E304),"0000"))</f>
        <v/>
      </c>
      <c r="C304" s="7" t="n"/>
      <c r="D304" s="15">
        <f>IF(C304="","",IF(ISNA(MATCH(C304,Tenants!$A$5:$A$54,0)),"Unknown unit",INDEX(Tenants!$B$5:$B$54,MATCH(C304,Tenants!$A$5:$A$54,0))))</f>
        <v/>
      </c>
      <c r="E304" s="11" t="n"/>
      <c r="F304" s="7" t="n"/>
      <c r="G304" s="7" t="n"/>
      <c r="H304" s="7" t="n"/>
      <c r="I304" s="15">
        <f>IF(AND(C304&lt;&gt;"",C304=Statement!$B$4),COUNTIF($C$5:C304,Statement!$B$4),"")</f>
        <v/>
      </c>
    </row>
    <row r="305">
      <c r="A305" s="13" t="n"/>
      <c r="B305" s="15">
        <f>IF(OR(A305="",E305=""),"",Setup!$B$4&amp;"-"&amp;TEXT(COUNT($E$5:E305),"0000"))</f>
        <v/>
      </c>
      <c r="C305" s="7" t="n"/>
      <c r="D305" s="15">
        <f>IF(C305="","",IF(ISNA(MATCH(C305,Tenants!$A$5:$A$54,0)),"Unknown unit",INDEX(Tenants!$B$5:$B$54,MATCH(C305,Tenants!$A$5:$A$54,0))))</f>
        <v/>
      </c>
      <c r="E305" s="11" t="n"/>
      <c r="F305" s="7" t="n"/>
      <c r="G305" s="7" t="n"/>
      <c r="H305" s="7" t="n"/>
      <c r="I305" s="15">
        <f>IF(AND(C305&lt;&gt;"",C305=Statement!$B$4),COUNTIF($C$5:C305,Statement!$B$4),"")</f>
        <v/>
      </c>
    </row>
    <row r="306">
      <c r="A306" s="13" t="n"/>
      <c r="B306" s="15">
        <f>IF(OR(A306="",E306=""),"",Setup!$B$4&amp;"-"&amp;TEXT(COUNT($E$5:E306),"0000"))</f>
        <v/>
      </c>
      <c r="C306" s="7" t="n"/>
      <c r="D306" s="15">
        <f>IF(C306="","",IF(ISNA(MATCH(C306,Tenants!$A$5:$A$54,0)),"Unknown unit",INDEX(Tenants!$B$5:$B$54,MATCH(C306,Tenants!$A$5:$A$54,0))))</f>
        <v/>
      </c>
      <c r="E306" s="11" t="n"/>
      <c r="F306" s="7" t="n"/>
      <c r="G306" s="7" t="n"/>
      <c r="H306" s="7" t="n"/>
      <c r="I306" s="15">
        <f>IF(AND(C306&lt;&gt;"",C306=Statement!$B$4),COUNTIF($C$5:C306,Statement!$B$4),"")</f>
        <v/>
      </c>
    </row>
    <row r="307">
      <c r="A307" s="13" t="n"/>
      <c r="B307" s="15">
        <f>IF(OR(A307="",E307=""),"",Setup!$B$4&amp;"-"&amp;TEXT(COUNT($E$5:E307),"0000"))</f>
        <v/>
      </c>
      <c r="C307" s="7" t="n"/>
      <c r="D307" s="15">
        <f>IF(C307="","",IF(ISNA(MATCH(C307,Tenants!$A$5:$A$54,0)),"Unknown unit",INDEX(Tenants!$B$5:$B$54,MATCH(C307,Tenants!$A$5:$A$54,0))))</f>
        <v/>
      </c>
      <c r="E307" s="11" t="n"/>
      <c r="F307" s="7" t="n"/>
      <c r="G307" s="7" t="n"/>
      <c r="H307" s="7" t="n"/>
      <c r="I307" s="15">
        <f>IF(AND(C307&lt;&gt;"",C307=Statement!$B$4),COUNTIF($C$5:C307,Statement!$B$4),"")</f>
        <v/>
      </c>
    </row>
    <row r="308">
      <c r="A308" s="13" t="n"/>
      <c r="B308" s="15">
        <f>IF(OR(A308="",E308=""),"",Setup!$B$4&amp;"-"&amp;TEXT(COUNT($E$5:E308),"0000"))</f>
        <v/>
      </c>
      <c r="C308" s="7" t="n"/>
      <c r="D308" s="15">
        <f>IF(C308="","",IF(ISNA(MATCH(C308,Tenants!$A$5:$A$54,0)),"Unknown unit",INDEX(Tenants!$B$5:$B$54,MATCH(C308,Tenants!$A$5:$A$54,0))))</f>
        <v/>
      </c>
      <c r="E308" s="11" t="n"/>
      <c r="F308" s="7" t="n"/>
      <c r="G308" s="7" t="n"/>
      <c r="H308" s="7" t="n"/>
      <c r="I308" s="15">
        <f>IF(AND(C308&lt;&gt;"",C308=Statement!$B$4),COUNTIF($C$5:C308,Statement!$B$4),"")</f>
        <v/>
      </c>
    </row>
    <row r="309">
      <c r="A309" s="13" t="n"/>
      <c r="B309" s="15">
        <f>IF(OR(A309="",E309=""),"",Setup!$B$4&amp;"-"&amp;TEXT(COUNT($E$5:E309),"0000"))</f>
        <v/>
      </c>
      <c r="C309" s="7" t="n"/>
      <c r="D309" s="15">
        <f>IF(C309="","",IF(ISNA(MATCH(C309,Tenants!$A$5:$A$54,0)),"Unknown unit",INDEX(Tenants!$B$5:$B$54,MATCH(C309,Tenants!$A$5:$A$54,0))))</f>
        <v/>
      </c>
      <c r="E309" s="11" t="n"/>
      <c r="F309" s="7" t="n"/>
      <c r="G309" s="7" t="n"/>
      <c r="H309" s="7" t="n"/>
      <c r="I309" s="15">
        <f>IF(AND(C309&lt;&gt;"",C309=Statement!$B$4),COUNTIF($C$5:C309,Statement!$B$4),"")</f>
        <v/>
      </c>
    </row>
    <row r="310">
      <c r="A310" s="13" t="n"/>
      <c r="B310" s="15">
        <f>IF(OR(A310="",E310=""),"",Setup!$B$4&amp;"-"&amp;TEXT(COUNT($E$5:E310),"0000"))</f>
        <v/>
      </c>
      <c r="C310" s="7" t="n"/>
      <c r="D310" s="15">
        <f>IF(C310="","",IF(ISNA(MATCH(C310,Tenants!$A$5:$A$54,0)),"Unknown unit",INDEX(Tenants!$B$5:$B$54,MATCH(C310,Tenants!$A$5:$A$54,0))))</f>
        <v/>
      </c>
      <c r="E310" s="11" t="n"/>
      <c r="F310" s="7" t="n"/>
      <c r="G310" s="7" t="n"/>
      <c r="H310" s="7" t="n"/>
      <c r="I310" s="15">
        <f>IF(AND(C310&lt;&gt;"",C310=Statement!$B$4),COUNTIF($C$5:C310,Statement!$B$4),"")</f>
        <v/>
      </c>
    </row>
    <row r="311">
      <c r="A311" s="13" t="n"/>
      <c r="B311" s="15">
        <f>IF(OR(A311="",E311=""),"",Setup!$B$4&amp;"-"&amp;TEXT(COUNT($E$5:E311),"0000"))</f>
        <v/>
      </c>
      <c r="C311" s="7" t="n"/>
      <c r="D311" s="15">
        <f>IF(C311="","",IF(ISNA(MATCH(C311,Tenants!$A$5:$A$54,0)),"Unknown unit",INDEX(Tenants!$B$5:$B$54,MATCH(C311,Tenants!$A$5:$A$54,0))))</f>
        <v/>
      </c>
      <c r="E311" s="11" t="n"/>
      <c r="F311" s="7" t="n"/>
      <c r="G311" s="7" t="n"/>
      <c r="H311" s="7" t="n"/>
      <c r="I311" s="15">
        <f>IF(AND(C311&lt;&gt;"",C311=Statement!$B$4),COUNTIF($C$5:C311,Statement!$B$4),"")</f>
        <v/>
      </c>
    </row>
    <row r="312">
      <c r="A312" s="13" t="n"/>
      <c r="B312" s="15">
        <f>IF(OR(A312="",E312=""),"",Setup!$B$4&amp;"-"&amp;TEXT(COUNT($E$5:E312),"0000"))</f>
        <v/>
      </c>
      <c r="C312" s="7" t="n"/>
      <c r="D312" s="15">
        <f>IF(C312="","",IF(ISNA(MATCH(C312,Tenants!$A$5:$A$54,0)),"Unknown unit",INDEX(Tenants!$B$5:$B$54,MATCH(C312,Tenants!$A$5:$A$54,0))))</f>
        <v/>
      </c>
      <c r="E312" s="11" t="n"/>
      <c r="F312" s="7" t="n"/>
      <c r="G312" s="7" t="n"/>
      <c r="H312" s="7" t="n"/>
      <c r="I312" s="15">
        <f>IF(AND(C312&lt;&gt;"",C312=Statement!$B$4),COUNTIF($C$5:C312,Statement!$B$4),"")</f>
        <v/>
      </c>
    </row>
    <row r="313">
      <c r="A313" s="13" t="n"/>
      <c r="B313" s="15">
        <f>IF(OR(A313="",E313=""),"",Setup!$B$4&amp;"-"&amp;TEXT(COUNT($E$5:E313),"0000"))</f>
        <v/>
      </c>
      <c r="C313" s="7" t="n"/>
      <c r="D313" s="15">
        <f>IF(C313="","",IF(ISNA(MATCH(C313,Tenants!$A$5:$A$54,0)),"Unknown unit",INDEX(Tenants!$B$5:$B$54,MATCH(C313,Tenants!$A$5:$A$54,0))))</f>
        <v/>
      </c>
      <c r="E313" s="11" t="n"/>
      <c r="F313" s="7" t="n"/>
      <c r="G313" s="7" t="n"/>
      <c r="H313" s="7" t="n"/>
      <c r="I313" s="15">
        <f>IF(AND(C313&lt;&gt;"",C313=Statement!$B$4),COUNTIF($C$5:C313,Statement!$B$4),"")</f>
        <v/>
      </c>
    </row>
    <row r="314">
      <c r="A314" s="13" t="n"/>
      <c r="B314" s="15">
        <f>IF(OR(A314="",E314=""),"",Setup!$B$4&amp;"-"&amp;TEXT(COUNT($E$5:E314),"0000"))</f>
        <v/>
      </c>
      <c r="C314" s="7" t="n"/>
      <c r="D314" s="15">
        <f>IF(C314="","",IF(ISNA(MATCH(C314,Tenants!$A$5:$A$54,0)),"Unknown unit",INDEX(Tenants!$B$5:$B$54,MATCH(C314,Tenants!$A$5:$A$54,0))))</f>
        <v/>
      </c>
      <c r="E314" s="11" t="n"/>
      <c r="F314" s="7" t="n"/>
      <c r="G314" s="7" t="n"/>
      <c r="H314" s="7" t="n"/>
      <c r="I314" s="15">
        <f>IF(AND(C314&lt;&gt;"",C314=Statement!$B$4),COUNTIF($C$5:C314,Statement!$B$4),"")</f>
        <v/>
      </c>
    </row>
    <row r="315">
      <c r="A315" s="13" t="n"/>
      <c r="B315" s="15">
        <f>IF(OR(A315="",E315=""),"",Setup!$B$4&amp;"-"&amp;TEXT(COUNT($E$5:E315),"0000"))</f>
        <v/>
      </c>
      <c r="C315" s="7" t="n"/>
      <c r="D315" s="15">
        <f>IF(C315="","",IF(ISNA(MATCH(C315,Tenants!$A$5:$A$54,0)),"Unknown unit",INDEX(Tenants!$B$5:$B$54,MATCH(C315,Tenants!$A$5:$A$54,0))))</f>
        <v/>
      </c>
      <c r="E315" s="11" t="n"/>
      <c r="F315" s="7" t="n"/>
      <c r="G315" s="7" t="n"/>
      <c r="H315" s="7" t="n"/>
      <c r="I315" s="15">
        <f>IF(AND(C315&lt;&gt;"",C315=Statement!$B$4),COUNTIF($C$5:C315,Statement!$B$4),"")</f>
        <v/>
      </c>
    </row>
    <row r="316">
      <c r="A316" s="13" t="n"/>
      <c r="B316" s="15">
        <f>IF(OR(A316="",E316=""),"",Setup!$B$4&amp;"-"&amp;TEXT(COUNT($E$5:E316),"0000"))</f>
        <v/>
      </c>
      <c r="C316" s="7" t="n"/>
      <c r="D316" s="15">
        <f>IF(C316="","",IF(ISNA(MATCH(C316,Tenants!$A$5:$A$54,0)),"Unknown unit",INDEX(Tenants!$B$5:$B$54,MATCH(C316,Tenants!$A$5:$A$54,0))))</f>
        <v/>
      </c>
      <c r="E316" s="11" t="n"/>
      <c r="F316" s="7" t="n"/>
      <c r="G316" s="7" t="n"/>
      <c r="H316" s="7" t="n"/>
      <c r="I316" s="15">
        <f>IF(AND(C316&lt;&gt;"",C316=Statement!$B$4),COUNTIF($C$5:C316,Statement!$B$4),"")</f>
        <v/>
      </c>
    </row>
    <row r="317">
      <c r="A317" s="13" t="n"/>
      <c r="B317" s="15">
        <f>IF(OR(A317="",E317=""),"",Setup!$B$4&amp;"-"&amp;TEXT(COUNT($E$5:E317),"0000"))</f>
        <v/>
      </c>
      <c r="C317" s="7" t="n"/>
      <c r="D317" s="15">
        <f>IF(C317="","",IF(ISNA(MATCH(C317,Tenants!$A$5:$A$54,0)),"Unknown unit",INDEX(Tenants!$B$5:$B$54,MATCH(C317,Tenants!$A$5:$A$54,0))))</f>
        <v/>
      </c>
      <c r="E317" s="11" t="n"/>
      <c r="F317" s="7" t="n"/>
      <c r="G317" s="7" t="n"/>
      <c r="H317" s="7" t="n"/>
      <c r="I317" s="15">
        <f>IF(AND(C317&lt;&gt;"",C317=Statement!$B$4),COUNTIF($C$5:C317,Statement!$B$4),"")</f>
        <v/>
      </c>
    </row>
    <row r="318">
      <c r="A318" s="13" t="n"/>
      <c r="B318" s="15">
        <f>IF(OR(A318="",E318=""),"",Setup!$B$4&amp;"-"&amp;TEXT(COUNT($E$5:E318),"0000"))</f>
        <v/>
      </c>
      <c r="C318" s="7" t="n"/>
      <c r="D318" s="15">
        <f>IF(C318="","",IF(ISNA(MATCH(C318,Tenants!$A$5:$A$54,0)),"Unknown unit",INDEX(Tenants!$B$5:$B$54,MATCH(C318,Tenants!$A$5:$A$54,0))))</f>
        <v/>
      </c>
      <c r="E318" s="11" t="n"/>
      <c r="F318" s="7" t="n"/>
      <c r="G318" s="7" t="n"/>
      <c r="H318" s="7" t="n"/>
      <c r="I318" s="15">
        <f>IF(AND(C318&lt;&gt;"",C318=Statement!$B$4),COUNTIF($C$5:C318,Statement!$B$4),"")</f>
        <v/>
      </c>
    </row>
    <row r="319">
      <c r="A319" s="13" t="n"/>
      <c r="B319" s="15">
        <f>IF(OR(A319="",E319=""),"",Setup!$B$4&amp;"-"&amp;TEXT(COUNT($E$5:E319),"0000"))</f>
        <v/>
      </c>
      <c r="C319" s="7" t="n"/>
      <c r="D319" s="15">
        <f>IF(C319="","",IF(ISNA(MATCH(C319,Tenants!$A$5:$A$54,0)),"Unknown unit",INDEX(Tenants!$B$5:$B$54,MATCH(C319,Tenants!$A$5:$A$54,0))))</f>
        <v/>
      </c>
      <c r="E319" s="11" t="n"/>
      <c r="F319" s="7" t="n"/>
      <c r="G319" s="7" t="n"/>
      <c r="H319" s="7" t="n"/>
      <c r="I319" s="15">
        <f>IF(AND(C319&lt;&gt;"",C319=Statement!$B$4),COUNTIF($C$5:C319,Statement!$B$4),"")</f>
        <v/>
      </c>
    </row>
    <row r="320">
      <c r="A320" s="13" t="n"/>
      <c r="B320" s="15">
        <f>IF(OR(A320="",E320=""),"",Setup!$B$4&amp;"-"&amp;TEXT(COUNT($E$5:E320),"0000"))</f>
        <v/>
      </c>
      <c r="C320" s="7" t="n"/>
      <c r="D320" s="15">
        <f>IF(C320="","",IF(ISNA(MATCH(C320,Tenants!$A$5:$A$54,0)),"Unknown unit",INDEX(Tenants!$B$5:$B$54,MATCH(C320,Tenants!$A$5:$A$54,0))))</f>
        <v/>
      </c>
      <c r="E320" s="11" t="n"/>
      <c r="F320" s="7" t="n"/>
      <c r="G320" s="7" t="n"/>
      <c r="H320" s="7" t="n"/>
      <c r="I320" s="15">
        <f>IF(AND(C320&lt;&gt;"",C320=Statement!$B$4),COUNTIF($C$5:C320,Statement!$B$4),"")</f>
        <v/>
      </c>
    </row>
    <row r="321">
      <c r="A321" s="13" t="n"/>
      <c r="B321" s="15">
        <f>IF(OR(A321="",E321=""),"",Setup!$B$4&amp;"-"&amp;TEXT(COUNT($E$5:E321),"0000"))</f>
        <v/>
      </c>
      <c r="C321" s="7" t="n"/>
      <c r="D321" s="15">
        <f>IF(C321="","",IF(ISNA(MATCH(C321,Tenants!$A$5:$A$54,0)),"Unknown unit",INDEX(Tenants!$B$5:$B$54,MATCH(C321,Tenants!$A$5:$A$54,0))))</f>
        <v/>
      </c>
      <c r="E321" s="11" t="n"/>
      <c r="F321" s="7" t="n"/>
      <c r="G321" s="7" t="n"/>
      <c r="H321" s="7" t="n"/>
      <c r="I321" s="15">
        <f>IF(AND(C321&lt;&gt;"",C321=Statement!$B$4),COUNTIF($C$5:C321,Statement!$B$4),"")</f>
        <v/>
      </c>
    </row>
    <row r="322">
      <c r="A322" s="13" t="n"/>
      <c r="B322" s="15">
        <f>IF(OR(A322="",E322=""),"",Setup!$B$4&amp;"-"&amp;TEXT(COUNT($E$5:E322),"0000"))</f>
        <v/>
      </c>
      <c r="C322" s="7" t="n"/>
      <c r="D322" s="15">
        <f>IF(C322="","",IF(ISNA(MATCH(C322,Tenants!$A$5:$A$54,0)),"Unknown unit",INDEX(Tenants!$B$5:$B$54,MATCH(C322,Tenants!$A$5:$A$54,0))))</f>
        <v/>
      </c>
      <c r="E322" s="11" t="n"/>
      <c r="F322" s="7" t="n"/>
      <c r="G322" s="7" t="n"/>
      <c r="H322" s="7" t="n"/>
      <c r="I322" s="15">
        <f>IF(AND(C322&lt;&gt;"",C322=Statement!$B$4),COUNTIF($C$5:C322,Statement!$B$4),"")</f>
        <v/>
      </c>
    </row>
    <row r="323">
      <c r="A323" s="13" t="n"/>
      <c r="B323" s="15">
        <f>IF(OR(A323="",E323=""),"",Setup!$B$4&amp;"-"&amp;TEXT(COUNT($E$5:E323),"0000"))</f>
        <v/>
      </c>
      <c r="C323" s="7" t="n"/>
      <c r="D323" s="15">
        <f>IF(C323="","",IF(ISNA(MATCH(C323,Tenants!$A$5:$A$54,0)),"Unknown unit",INDEX(Tenants!$B$5:$B$54,MATCH(C323,Tenants!$A$5:$A$54,0))))</f>
        <v/>
      </c>
      <c r="E323" s="11" t="n"/>
      <c r="F323" s="7" t="n"/>
      <c r="G323" s="7" t="n"/>
      <c r="H323" s="7" t="n"/>
      <c r="I323" s="15">
        <f>IF(AND(C323&lt;&gt;"",C323=Statement!$B$4),COUNTIF($C$5:C323,Statement!$B$4),"")</f>
        <v/>
      </c>
    </row>
    <row r="324">
      <c r="A324" s="13" t="n"/>
      <c r="B324" s="15">
        <f>IF(OR(A324="",E324=""),"",Setup!$B$4&amp;"-"&amp;TEXT(COUNT($E$5:E324),"0000"))</f>
        <v/>
      </c>
      <c r="C324" s="7" t="n"/>
      <c r="D324" s="15">
        <f>IF(C324="","",IF(ISNA(MATCH(C324,Tenants!$A$5:$A$54,0)),"Unknown unit",INDEX(Tenants!$B$5:$B$54,MATCH(C324,Tenants!$A$5:$A$54,0))))</f>
        <v/>
      </c>
      <c r="E324" s="11" t="n"/>
      <c r="F324" s="7" t="n"/>
      <c r="G324" s="7" t="n"/>
      <c r="H324" s="7" t="n"/>
      <c r="I324" s="15">
        <f>IF(AND(C324&lt;&gt;"",C324=Statement!$B$4),COUNTIF($C$5:C324,Statement!$B$4),"")</f>
        <v/>
      </c>
    </row>
    <row r="325">
      <c r="A325" s="13" t="n"/>
      <c r="B325" s="15">
        <f>IF(OR(A325="",E325=""),"",Setup!$B$4&amp;"-"&amp;TEXT(COUNT($E$5:E325),"0000"))</f>
        <v/>
      </c>
      <c r="C325" s="7" t="n"/>
      <c r="D325" s="15">
        <f>IF(C325="","",IF(ISNA(MATCH(C325,Tenants!$A$5:$A$54,0)),"Unknown unit",INDEX(Tenants!$B$5:$B$54,MATCH(C325,Tenants!$A$5:$A$54,0))))</f>
        <v/>
      </c>
      <c r="E325" s="11" t="n"/>
      <c r="F325" s="7" t="n"/>
      <c r="G325" s="7" t="n"/>
      <c r="H325" s="7" t="n"/>
      <c r="I325" s="15">
        <f>IF(AND(C325&lt;&gt;"",C325=Statement!$B$4),COUNTIF($C$5:C325,Statement!$B$4),"")</f>
        <v/>
      </c>
    </row>
    <row r="326">
      <c r="A326" s="13" t="n"/>
      <c r="B326" s="15">
        <f>IF(OR(A326="",E326=""),"",Setup!$B$4&amp;"-"&amp;TEXT(COUNT($E$5:E326),"0000"))</f>
        <v/>
      </c>
      <c r="C326" s="7" t="n"/>
      <c r="D326" s="15">
        <f>IF(C326="","",IF(ISNA(MATCH(C326,Tenants!$A$5:$A$54,0)),"Unknown unit",INDEX(Tenants!$B$5:$B$54,MATCH(C326,Tenants!$A$5:$A$54,0))))</f>
        <v/>
      </c>
      <c r="E326" s="11" t="n"/>
      <c r="F326" s="7" t="n"/>
      <c r="G326" s="7" t="n"/>
      <c r="H326" s="7" t="n"/>
      <c r="I326" s="15">
        <f>IF(AND(C326&lt;&gt;"",C326=Statement!$B$4),COUNTIF($C$5:C326,Statement!$B$4),"")</f>
        <v/>
      </c>
    </row>
    <row r="327">
      <c r="A327" s="13" t="n"/>
      <c r="B327" s="15">
        <f>IF(OR(A327="",E327=""),"",Setup!$B$4&amp;"-"&amp;TEXT(COUNT($E$5:E327),"0000"))</f>
        <v/>
      </c>
      <c r="C327" s="7" t="n"/>
      <c r="D327" s="15">
        <f>IF(C327="","",IF(ISNA(MATCH(C327,Tenants!$A$5:$A$54,0)),"Unknown unit",INDEX(Tenants!$B$5:$B$54,MATCH(C327,Tenants!$A$5:$A$54,0))))</f>
        <v/>
      </c>
      <c r="E327" s="11" t="n"/>
      <c r="F327" s="7" t="n"/>
      <c r="G327" s="7" t="n"/>
      <c r="H327" s="7" t="n"/>
      <c r="I327" s="15">
        <f>IF(AND(C327&lt;&gt;"",C327=Statement!$B$4),COUNTIF($C$5:C327,Statement!$B$4),"")</f>
        <v/>
      </c>
    </row>
    <row r="328">
      <c r="A328" s="13" t="n"/>
      <c r="B328" s="15">
        <f>IF(OR(A328="",E328=""),"",Setup!$B$4&amp;"-"&amp;TEXT(COUNT($E$5:E328),"0000"))</f>
        <v/>
      </c>
      <c r="C328" s="7" t="n"/>
      <c r="D328" s="15">
        <f>IF(C328="","",IF(ISNA(MATCH(C328,Tenants!$A$5:$A$54,0)),"Unknown unit",INDEX(Tenants!$B$5:$B$54,MATCH(C328,Tenants!$A$5:$A$54,0))))</f>
        <v/>
      </c>
      <c r="E328" s="11" t="n"/>
      <c r="F328" s="7" t="n"/>
      <c r="G328" s="7" t="n"/>
      <c r="H328" s="7" t="n"/>
      <c r="I328" s="15">
        <f>IF(AND(C328&lt;&gt;"",C328=Statement!$B$4),COUNTIF($C$5:C328,Statement!$B$4),"")</f>
        <v/>
      </c>
    </row>
    <row r="329">
      <c r="A329" s="13" t="n"/>
      <c r="B329" s="15">
        <f>IF(OR(A329="",E329=""),"",Setup!$B$4&amp;"-"&amp;TEXT(COUNT($E$5:E329),"0000"))</f>
        <v/>
      </c>
      <c r="C329" s="7" t="n"/>
      <c r="D329" s="15">
        <f>IF(C329="","",IF(ISNA(MATCH(C329,Tenants!$A$5:$A$54,0)),"Unknown unit",INDEX(Tenants!$B$5:$B$54,MATCH(C329,Tenants!$A$5:$A$54,0))))</f>
        <v/>
      </c>
      <c r="E329" s="11" t="n"/>
      <c r="F329" s="7" t="n"/>
      <c r="G329" s="7" t="n"/>
      <c r="H329" s="7" t="n"/>
      <c r="I329" s="15">
        <f>IF(AND(C329&lt;&gt;"",C329=Statement!$B$4),COUNTIF($C$5:C329,Statement!$B$4),"")</f>
        <v/>
      </c>
    </row>
    <row r="330">
      <c r="A330" s="13" t="n"/>
      <c r="B330" s="15">
        <f>IF(OR(A330="",E330=""),"",Setup!$B$4&amp;"-"&amp;TEXT(COUNT($E$5:E330),"0000"))</f>
        <v/>
      </c>
      <c r="C330" s="7" t="n"/>
      <c r="D330" s="15">
        <f>IF(C330="","",IF(ISNA(MATCH(C330,Tenants!$A$5:$A$54,0)),"Unknown unit",INDEX(Tenants!$B$5:$B$54,MATCH(C330,Tenants!$A$5:$A$54,0))))</f>
        <v/>
      </c>
      <c r="E330" s="11" t="n"/>
      <c r="F330" s="7" t="n"/>
      <c r="G330" s="7" t="n"/>
      <c r="H330" s="7" t="n"/>
      <c r="I330" s="15">
        <f>IF(AND(C330&lt;&gt;"",C330=Statement!$B$4),COUNTIF($C$5:C330,Statement!$B$4),"")</f>
        <v/>
      </c>
    </row>
    <row r="331">
      <c r="A331" s="13" t="n"/>
      <c r="B331" s="15">
        <f>IF(OR(A331="",E331=""),"",Setup!$B$4&amp;"-"&amp;TEXT(COUNT($E$5:E331),"0000"))</f>
        <v/>
      </c>
      <c r="C331" s="7" t="n"/>
      <c r="D331" s="15">
        <f>IF(C331="","",IF(ISNA(MATCH(C331,Tenants!$A$5:$A$54,0)),"Unknown unit",INDEX(Tenants!$B$5:$B$54,MATCH(C331,Tenants!$A$5:$A$54,0))))</f>
        <v/>
      </c>
      <c r="E331" s="11" t="n"/>
      <c r="F331" s="7" t="n"/>
      <c r="G331" s="7" t="n"/>
      <c r="H331" s="7" t="n"/>
      <c r="I331" s="15">
        <f>IF(AND(C331&lt;&gt;"",C331=Statement!$B$4),COUNTIF($C$5:C331,Statement!$B$4),"")</f>
        <v/>
      </c>
    </row>
    <row r="332">
      <c r="A332" s="13" t="n"/>
      <c r="B332" s="15">
        <f>IF(OR(A332="",E332=""),"",Setup!$B$4&amp;"-"&amp;TEXT(COUNT($E$5:E332),"0000"))</f>
        <v/>
      </c>
      <c r="C332" s="7" t="n"/>
      <c r="D332" s="15">
        <f>IF(C332="","",IF(ISNA(MATCH(C332,Tenants!$A$5:$A$54,0)),"Unknown unit",INDEX(Tenants!$B$5:$B$54,MATCH(C332,Tenants!$A$5:$A$54,0))))</f>
        <v/>
      </c>
      <c r="E332" s="11" t="n"/>
      <c r="F332" s="7" t="n"/>
      <c r="G332" s="7" t="n"/>
      <c r="H332" s="7" t="n"/>
      <c r="I332" s="15">
        <f>IF(AND(C332&lt;&gt;"",C332=Statement!$B$4),COUNTIF($C$5:C332,Statement!$B$4),"")</f>
        <v/>
      </c>
    </row>
    <row r="333">
      <c r="A333" s="13" t="n"/>
      <c r="B333" s="15">
        <f>IF(OR(A333="",E333=""),"",Setup!$B$4&amp;"-"&amp;TEXT(COUNT($E$5:E333),"0000"))</f>
        <v/>
      </c>
      <c r="C333" s="7" t="n"/>
      <c r="D333" s="15">
        <f>IF(C333="","",IF(ISNA(MATCH(C333,Tenants!$A$5:$A$54,0)),"Unknown unit",INDEX(Tenants!$B$5:$B$54,MATCH(C333,Tenants!$A$5:$A$54,0))))</f>
        <v/>
      </c>
      <c r="E333" s="11" t="n"/>
      <c r="F333" s="7" t="n"/>
      <c r="G333" s="7" t="n"/>
      <c r="H333" s="7" t="n"/>
      <c r="I333" s="15">
        <f>IF(AND(C333&lt;&gt;"",C333=Statement!$B$4),COUNTIF($C$5:C333,Statement!$B$4),"")</f>
        <v/>
      </c>
    </row>
    <row r="334">
      <c r="A334" s="13" t="n"/>
      <c r="B334" s="15">
        <f>IF(OR(A334="",E334=""),"",Setup!$B$4&amp;"-"&amp;TEXT(COUNT($E$5:E334),"0000"))</f>
        <v/>
      </c>
      <c r="C334" s="7" t="n"/>
      <c r="D334" s="15">
        <f>IF(C334="","",IF(ISNA(MATCH(C334,Tenants!$A$5:$A$54,0)),"Unknown unit",INDEX(Tenants!$B$5:$B$54,MATCH(C334,Tenants!$A$5:$A$54,0))))</f>
        <v/>
      </c>
      <c r="E334" s="11" t="n"/>
      <c r="F334" s="7" t="n"/>
      <c r="G334" s="7" t="n"/>
      <c r="H334" s="7" t="n"/>
      <c r="I334" s="15">
        <f>IF(AND(C334&lt;&gt;"",C334=Statement!$B$4),COUNTIF($C$5:C334,Statement!$B$4),"")</f>
        <v/>
      </c>
    </row>
    <row r="335">
      <c r="A335" s="13" t="n"/>
      <c r="B335" s="15">
        <f>IF(OR(A335="",E335=""),"",Setup!$B$4&amp;"-"&amp;TEXT(COUNT($E$5:E335),"0000"))</f>
        <v/>
      </c>
      <c r="C335" s="7" t="n"/>
      <c r="D335" s="15">
        <f>IF(C335="","",IF(ISNA(MATCH(C335,Tenants!$A$5:$A$54,0)),"Unknown unit",INDEX(Tenants!$B$5:$B$54,MATCH(C335,Tenants!$A$5:$A$54,0))))</f>
        <v/>
      </c>
      <c r="E335" s="11" t="n"/>
      <c r="F335" s="7" t="n"/>
      <c r="G335" s="7" t="n"/>
      <c r="H335" s="7" t="n"/>
      <c r="I335" s="15">
        <f>IF(AND(C335&lt;&gt;"",C335=Statement!$B$4),COUNTIF($C$5:C335,Statement!$B$4),"")</f>
        <v/>
      </c>
    </row>
    <row r="336">
      <c r="A336" s="13" t="n"/>
      <c r="B336" s="15">
        <f>IF(OR(A336="",E336=""),"",Setup!$B$4&amp;"-"&amp;TEXT(COUNT($E$5:E336),"0000"))</f>
        <v/>
      </c>
      <c r="C336" s="7" t="n"/>
      <c r="D336" s="15">
        <f>IF(C336="","",IF(ISNA(MATCH(C336,Tenants!$A$5:$A$54,0)),"Unknown unit",INDEX(Tenants!$B$5:$B$54,MATCH(C336,Tenants!$A$5:$A$54,0))))</f>
        <v/>
      </c>
      <c r="E336" s="11" t="n"/>
      <c r="F336" s="7" t="n"/>
      <c r="G336" s="7" t="n"/>
      <c r="H336" s="7" t="n"/>
      <c r="I336" s="15">
        <f>IF(AND(C336&lt;&gt;"",C336=Statement!$B$4),COUNTIF($C$5:C336,Statement!$B$4),"")</f>
        <v/>
      </c>
    </row>
    <row r="337">
      <c r="A337" s="13" t="n"/>
      <c r="B337" s="15">
        <f>IF(OR(A337="",E337=""),"",Setup!$B$4&amp;"-"&amp;TEXT(COUNT($E$5:E337),"0000"))</f>
        <v/>
      </c>
      <c r="C337" s="7" t="n"/>
      <c r="D337" s="15">
        <f>IF(C337="","",IF(ISNA(MATCH(C337,Tenants!$A$5:$A$54,0)),"Unknown unit",INDEX(Tenants!$B$5:$B$54,MATCH(C337,Tenants!$A$5:$A$54,0))))</f>
        <v/>
      </c>
      <c r="E337" s="11" t="n"/>
      <c r="F337" s="7" t="n"/>
      <c r="G337" s="7" t="n"/>
      <c r="H337" s="7" t="n"/>
      <c r="I337" s="15">
        <f>IF(AND(C337&lt;&gt;"",C337=Statement!$B$4),COUNTIF($C$5:C337,Statement!$B$4),"")</f>
        <v/>
      </c>
    </row>
    <row r="338">
      <c r="A338" s="13" t="n"/>
      <c r="B338" s="15">
        <f>IF(OR(A338="",E338=""),"",Setup!$B$4&amp;"-"&amp;TEXT(COUNT($E$5:E338),"0000"))</f>
        <v/>
      </c>
      <c r="C338" s="7" t="n"/>
      <c r="D338" s="15">
        <f>IF(C338="","",IF(ISNA(MATCH(C338,Tenants!$A$5:$A$54,0)),"Unknown unit",INDEX(Tenants!$B$5:$B$54,MATCH(C338,Tenants!$A$5:$A$54,0))))</f>
        <v/>
      </c>
      <c r="E338" s="11" t="n"/>
      <c r="F338" s="7" t="n"/>
      <c r="G338" s="7" t="n"/>
      <c r="H338" s="7" t="n"/>
      <c r="I338" s="15">
        <f>IF(AND(C338&lt;&gt;"",C338=Statement!$B$4),COUNTIF($C$5:C338,Statement!$B$4),"")</f>
        <v/>
      </c>
    </row>
    <row r="339">
      <c r="A339" s="13" t="n"/>
      <c r="B339" s="15">
        <f>IF(OR(A339="",E339=""),"",Setup!$B$4&amp;"-"&amp;TEXT(COUNT($E$5:E339),"0000"))</f>
        <v/>
      </c>
      <c r="C339" s="7" t="n"/>
      <c r="D339" s="15">
        <f>IF(C339="","",IF(ISNA(MATCH(C339,Tenants!$A$5:$A$54,0)),"Unknown unit",INDEX(Tenants!$B$5:$B$54,MATCH(C339,Tenants!$A$5:$A$54,0))))</f>
        <v/>
      </c>
      <c r="E339" s="11" t="n"/>
      <c r="F339" s="7" t="n"/>
      <c r="G339" s="7" t="n"/>
      <c r="H339" s="7" t="n"/>
      <c r="I339" s="15">
        <f>IF(AND(C339&lt;&gt;"",C339=Statement!$B$4),COUNTIF($C$5:C339,Statement!$B$4),"")</f>
        <v/>
      </c>
    </row>
    <row r="340">
      <c r="A340" s="13" t="n"/>
      <c r="B340" s="15">
        <f>IF(OR(A340="",E340=""),"",Setup!$B$4&amp;"-"&amp;TEXT(COUNT($E$5:E340),"0000"))</f>
        <v/>
      </c>
      <c r="C340" s="7" t="n"/>
      <c r="D340" s="15">
        <f>IF(C340="","",IF(ISNA(MATCH(C340,Tenants!$A$5:$A$54,0)),"Unknown unit",INDEX(Tenants!$B$5:$B$54,MATCH(C340,Tenants!$A$5:$A$54,0))))</f>
        <v/>
      </c>
      <c r="E340" s="11" t="n"/>
      <c r="F340" s="7" t="n"/>
      <c r="G340" s="7" t="n"/>
      <c r="H340" s="7" t="n"/>
      <c r="I340" s="15">
        <f>IF(AND(C340&lt;&gt;"",C340=Statement!$B$4),COUNTIF($C$5:C340,Statement!$B$4),"")</f>
        <v/>
      </c>
    </row>
    <row r="341">
      <c r="A341" s="13" t="n"/>
      <c r="B341" s="15">
        <f>IF(OR(A341="",E341=""),"",Setup!$B$4&amp;"-"&amp;TEXT(COUNT($E$5:E341),"0000"))</f>
        <v/>
      </c>
      <c r="C341" s="7" t="n"/>
      <c r="D341" s="15">
        <f>IF(C341="","",IF(ISNA(MATCH(C341,Tenants!$A$5:$A$54,0)),"Unknown unit",INDEX(Tenants!$B$5:$B$54,MATCH(C341,Tenants!$A$5:$A$54,0))))</f>
        <v/>
      </c>
      <c r="E341" s="11" t="n"/>
      <c r="F341" s="7" t="n"/>
      <c r="G341" s="7" t="n"/>
      <c r="H341" s="7" t="n"/>
      <c r="I341" s="15">
        <f>IF(AND(C341&lt;&gt;"",C341=Statement!$B$4),COUNTIF($C$5:C341,Statement!$B$4),"")</f>
        <v/>
      </c>
    </row>
    <row r="342">
      <c r="A342" s="13" t="n"/>
      <c r="B342" s="15">
        <f>IF(OR(A342="",E342=""),"",Setup!$B$4&amp;"-"&amp;TEXT(COUNT($E$5:E342),"0000"))</f>
        <v/>
      </c>
      <c r="C342" s="7" t="n"/>
      <c r="D342" s="15">
        <f>IF(C342="","",IF(ISNA(MATCH(C342,Tenants!$A$5:$A$54,0)),"Unknown unit",INDEX(Tenants!$B$5:$B$54,MATCH(C342,Tenants!$A$5:$A$54,0))))</f>
        <v/>
      </c>
      <c r="E342" s="11" t="n"/>
      <c r="F342" s="7" t="n"/>
      <c r="G342" s="7" t="n"/>
      <c r="H342" s="7" t="n"/>
      <c r="I342" s="15">
        <f>IF(AND(C342&lt;&gt;"",C342=Statement!$B$4),COUNTIF($C$5:C342,Statement!$B$4),"")</f>
        <v/>
      </c>
    </row>
    <row r="343">
      <c r="A343" s="13" t="n"/>
      <c r="B343" s="15">
        <f>IF(OR(A343="",E343=""),"",Setup!$B$4&amp;"-"&amp;TEXT(COUNT($E$5:E343),"0000"))</f>
        <v/>
      </c>
      <c r="C343" s="7" t="n"/>
      <c r="D343" s="15">
        <f>IF(C343="","",IF(ISNA(MATCH(C343,Tenants!$A$5:$A$54,0)),"Unknown unit",INDEX(Tenants!$B$5:$B$54,MATCH(C343,Tenants!$A$5:$A$54,0))))</f>
        <v/>
      </c>
      <c r="E343" s="11" t="n"/>
      <c r="F343" s="7" t="n"/>
      <c r="G343" s="7" t="n"/>
      <c r="H343" s="7" t="n"/>
      <c r="I343" s="15">
        <f>IF(AND(C343&lt;&gt;"",C343=Statement!$B$4),COUNTIF($C$5:C343,Statement!$B$4),"")</f>
        <v/>
      </c>
    </row>
    <row r="344">
      <c r="A344" s="13" t="n"/>
      <c r="B344" s="15">
        <f>IF(OR(A344="",E344=""),"",Setup!$B$4&amp;"-"&amp;TEXT(COUNT($E$5:E344),"0000"))</f>
        <v/>
      </c>
      <c r="C344" s="7" t="n"/>
      <c r="D344" s="15">
        <f>IF(C344="","",IF(ISNA(MATCH(C344,Tenants!$A$5:$A$54,0)),"Unknown unit",INDEX(Tenants!$B$5:$B$54,MATCH(C344,Tenants!$A$5:$A$54,0))))</f>
        <v/>
      </c>
      <c r="E344" s="11" t="n"/>
      <c r="F344" s="7" t="n"/>
      <c r="G344" s="7" t="n"/>
      <c r="H344" s="7" t="n"/>
      <c r="I344" s="15">
        <f>IF(AND(C344&lt;&gt;"",C344=Statement!$B$4),COUNTIF($C$5:C344,Statement!$B$4),"")</f>
        <v/>
      </c>
    </row>
    <row r="345">
      <c r="A345" s="13" t="n"/>
      <c r="B345" s="15">
        <f>IF(OR(A345="",E345=""),"",Setup!$B$4&amp;"-"&amp;TEXT(COUNT($E$5:E345),"0000"))</f>
        <v/>
      </c>
      <c r="C345" s="7" t="n"/>
      <c r="D345" s="15">
        <f>IF(C345="","",IF(ISNA(MATCH(C345,Tenants!$A$5:$A$54,0)),"Unknown unit",INDEX(Tenants!$B$5:$B$54,MATCH(C345,Tenants!$A$5:$A$54,0))))</f>
        <v/>
      </c>
      <c r="E345" s="11" t="n"/>
      <c r="F345" s="7" t="n"/>
      <c r="G345" s="7" t="n"/>
      <c r="H345" s="7" t="n"/>
      <c r="I345" s="15">
        <f>IF(AND(C345&lt;&gt;"",C345=Statement!$B$4),COUNTIF($C$5:C345,Statement!$B$4),"")</f>
        <v/>
      </c>
    </row>
    <row r="346">
      <c r="A346" s="13" t="n"/>
      <c r="B346" s="15">
        <f>IF(OR(A346="",E346=""),"",Setup!$B$4&amp;"-"&amp;TEXT(COUNT($E$5:E346),"0000"))</f>
        <v/>
      </c>
      <c r="C346" s="7" t="n"/>
      <c r="D346" s="15">
        <f>IF(C346="","",IF(ISNA(MATCH(C346,Tenants!$A$5:$A$54,0)),"Unknown unit",INDEX(Tenants!$B$5:$B$54,MATCH(C346,Tenants!$A$5:$A$54,0))))</f>
        <v/>
      </c>
      <c r="E346" s="11" t="n"/>
      <c r="F346" s="7" t="n"/>
      <c r="G346" s="7" t="n"/>
      <c r="H346" s="7" t="n"/>
      <c r="I346" s="15">
        <f>IF(AND(C346&lt;&gt;"",C346=Statement!$B$4),COUNTIF($C$5:C346,Statement!$B$4),"")</f>
        <v/>
      </c>
    </row>
    <row r="347">
      <c r="A347" s="13" t="n"/>
      <c r="B347" s="15">
        <f>IF(OR(A347="",E347=""),"",Setup!$B$4&amp;"-"&amp;TEXT(COUNT($E$5:E347),"0000"))</f>
        <v/>
      </c>
      <c r="C347" s="7" t="n"/>
      <c r="D347" s="15">
        <f>IF(C347="","",IF(ISNA(MATCH(C347,Tenants!$A$5:$A$54,0)),"Unknown unit",INDEX(Tenants!$B$5:$B$54,MATCH(C347,Tenants!$A$5:$A$54,0))))</f>
        <v/>
      </c>
      <c r="E347" s="11" t="n"/>
      <c r="F347" s="7" t="n"/>
      <c r="G347" s="7" t="n"/>
      <c r="H347" s="7" t="n"/>
      <c r="I347" s="15">
        <f>IF(AND(C347&lt;&gt;"",C347=Statement!$B$4),COUNTIF($C$5:C347,Statement!$B$4),"")</f>
        <v/>
      </c>
    </row>
    <row r="348">
      <c r="A348" s="13" t="n"/>
      <c r="B348" s="15">
        <f>IF(OR(A348="",E348=""),"",Setup!$B$4&amp;"-"&amp;TEXT(COUNT($E$5:E348),"0000"))</f>
        <v/>
      </c>
      <c r="C348" s="7" t="n"/>
      <c r="D348" s="15">
        <f>IF(C348="","",IF(ISNA(MATCH(C348,Tenants!$A$5:$A$54,0)),"Unknown unit",INDEX(Tenants!$B$5:$B$54,MATCH(C348,Tenants!$A$5:$A$54,0))))</f>
        <v/>
      </c>
      <c r="E348" s="11" t="n"/>
      <c r="F348" s="7" t="n"/>
      <c r="G348" s="7" t="n"/>
      <c r="H348" s="7" t="n"/>
      <c r="I348" s="15">
        <f>IF(AND(C348&lt;&gt;"",C348=Statement!$B$4),COUNTIF($C$5:C348,Statement!$B$4),"")</f>
        <v/>
      </c>
    </row>
    <row r="349">
      <c r="A349" s="13" t="n"/>
      <c r="B349" s="15">
        <f>IF(OR(A349="",E349=""),"",Setup!$B$4&amp;"-"&amp;TEXT(COUNT($E$5:E349),"0000"))</f>
        <v/>
      </c>
      <c r="C349" s="7" t="n"/>
      <c r="D349" s="15">
        <f>IF(C349="","",IF(ISNA(MATCH(C349,Tenants!$A$5:$A$54,0)),"Unknown unit",INDEX(Tenants!$B$5:$B$54,MATCH(C349,Tenants!$A$5:$A$54,0))))</f>
        <v/>
      </c>
      <c r="E349" s="11" t="n"/>
      <c r="F349" s="7" t="n"/>
      <c r="G349" s="7" t="n"/>
      <c r="H349" s="7" t="n"/>
      <c r="I349" s="15">
        <f>IF(AND(C349&lt;&gt;"",C349=Statement!$B$4),COUNTIF($C$5:C349,Statement!$B$4),"")</f>
        <v/>
      </c>
    </row>
    <row r="350">
      <c r="A350" s="13" t="n"/>
      <c r="B350" s="15">
        <f>IF(OR(A350="",E350=""),"",Setup!$B$4&amp;"-"&amp;TEXT(COUNT($E$5:E350),"0000"))</f>
        <v/>
      </c>
      <c r="C350" s="7" t="n"/>
      <c r="D350" s="15">
        <f>IF(C350="","",IF(ISNA(MATCH(C350,Tenants!$A$5:$A$54,0)),"Unknown unit",INDEX(Tenants!$B$5:$B$54,MATCH(C350,Tenants!$A$5:$A$54,0))))</f>
        <v/>
      </c>
      <c r="E350" s="11" t="n"/>
      <c r="F350" s="7" t="n"/>
      <c r="G350" s="7" t="n"/>
      <c r="H350" s="7" t="n"/>
      <c r="I350" s="15">
        <f>IF(AND(C350&lt;&gt;"",C350=Statement!$B$4),COUNTIF($C$5:C350,Statement!$B$4),"")</f>
        <v/>
      </c>
    </row>
    <row r="351">
      <c r="A351" s="13" t="n"/>
      <c r="B351" s="15">
        <f>IF(OR(A351="",E351=""),"",Setup!$B$4&amp;"-"&amp;TEXT(COUNT($E$5:E351),"0000"))</f>
        <v/>
      </c>
      <c r="C351" s="7" t="n"/>
      <c r="D351" s="15">
        <f>IF(C351="","",IF(ISNA(MATCH(C351,Tenants!$A$5:$A$54,0)),"Unknown unit",INDEX(Tenants!$B$5:$B$54,MATCH(C351,Tenants!$A$5:$A$54,0))))</f>
        <v/>
      </c>
      <c r="E351" s="11" t="n"/>
      <c r="F351" s="7" t="n"/>
      <c r="G351" s="7" t="n"/>
      <c r="H351" s="7" t="n"/>
      <c r="I351" s="15">
        <f>IF(AND(C351&lt;&gt;"",C351=Statement!$B$4),COUNTIF($C$5:C351,Statement!$B$4),"")</f>
        <v/>
      </c>
    </row>
    <row r="352">
      <c r="A352" s="13" t="n"/>
      <c r="B352" s="15">
        <f>IF(OR(A352="",E352=""),"",Setup!$B$4&amp;"-"&amp;TEXT(COUNT($E$5:E352),"0000"))</f>
        <v/>
      </c>
      <c r="C352" s="7" t="n"/>
      <c r="D352" s="15">
        <f>IF(C352="","",IF(ISNA(MATCH(C352,Tenants!$A$5:$A$54,0)),"Unknown unit",INDEX(Tenants!$B$5:$B$54,MATCH(C352,Tenants!$A$5:$A$54,0))))</f>
        <v/>
      </c>
      <c r="E352" s="11" t="n"/>
      <c r="F352" s="7" t="n"/>
      <c r="G352" s="7" t="n"/>
      <c r="H352" s="7" t="n"/>
      <c r="I352" s="15">
        <f>IF(AND(C352&lt;&gt;"",C352=Statement!$B$4),COUNTIF($C$5:C352,Statement!$B$4),"")</f>
        <v/>
      </c>
    </row>
    <row r="353">
      <c r="A353" s="13" t="n"/>
      <c r="B353" s="15">
        <f>IF(OR(A353="",E353=""),"",Setup!$B$4&amp;"-"&amp;TEXT(COUNT($E$5:E353),"0000"))</f>
        <v/>
      </c>
      <c r="C353" s="7" t="n"/>
      <c r="D353" s="15">
        <f>IF(C353="","",IF(ISNA(MATCH(C353,Tenants!$A$5:$A$54,0)),"Unknown unit",INDEX(Tenants!$B$5:$B$54,MATCH(C353,Tenants!$A$5:$A$54,0))))</f>
        <v/>
      </c>
      <c r="E353" s="11" t="n"/>
      <c r="F353" s="7" t="n"/>
      <c r="G353" s="7" t="n"/>
      <c r="H353" s="7" t="n"/>
      <c r="I353" s="15">
        <f>IF(AND(C353&lt;&gt;"",C353=Statement!$B$4),COUNTIF($C$5:C353,Statement!$B$4),"")</f>
        <v/>
      </c>
    </row>
    <row r="354">
      <c r="A354" s="13" t="n"/>
      <c r="B354" s="15">
        <f>IF(OR(A354="",E354=""),"",Setup!$B$4&amp;"-"&amp;TEXT(COUNT($E$5:E354),"0000"))</f>
        <v/>
      </c>
      <c r="C354" s="7" t="n"/>
      <c r="D354" s="15">
        <f>IF(C354="","",IF(ISNA(MATCH(C354,Tenants!$A$5:$A$54,0)),"Unknown unit",INDEX(Tenants!$B$5:$B$54,MATCH(C354,Tenants!$A$5:$A$54,0))))</f>
        <v/>
      </c>
      <c r="E354" s="11" t="n"/>
      <c r="F354" s="7" t="n"/>
      <c r="G354" s="7" t="n"/>
      <c r="H354" s="7" t="n"/>
      <c r="I354" s="15">
        <f>IF(AND(C354&lt;&gt;"",C354=Statement!$B$4),COUNTIF($C$5:C354,Statement!$B$4),"")</f>
        <v/>
      </c>
    </row>
    <row r="355">
      <c r="A355" s="13" t="n"/>
      <c r="B355" s="15">
        <f>IF(OR(A355="",E355=""),"",Setup!$B$4&amp;"-"&amp;TEXT(COUNT($E$5:E355),"0000"))</f>
        <v/>
      </c>
      <c r="C355" s="7" t="n"/>
      <c r="D355" s="15">
        <f>IF(C355="","",IF(ISNA(MATCH(C355,Tenants!$A$5:$A$54,0)),"Unknown unit",INDEX(Tenants!$B$5:$B$54,MATCH(C355,Tenants!$A$5:$A$54,0))))</f>
        <v/>
      </c>
      <c r="E355" s="11" t="n"/>
      <c r="F355" s="7" t="n"/>
      <c r="G355" s="7" t="n"/>
      <c r="H355" s="7" t="n"/>
      <c r="I355" s="15">
        <f>IF(AND(C355&lt;&gt;"",C355=Statement!$B$4),COUNTIF($C$5:C355,Statement!$B$4),"")</f>
        <v/>
      </c>
    </row>
    <row r="356">
      <c r="A356" s="13" t="n"/>
      <c r="B356" s="15">
        <f>IF(OR(A356="",E356=""),"",Setup!$B$4&amp;"-"&amp;TEXT(COUNT($E$5:E356),"0000"))</f>
        <v/>
      </c>
      <c r="C356" s="7" t="n"/>
      <c r="D356" s="15">
        <f>IF(C356="","",IF(ISNA(MATCH(C356,Tenants!$A$5:$A$54,0)),"Unknown unit",INDEX(Tenants!$B$5:$B$54,MATCH(C356,Tenants!$A$5:$A$54,0))))</f>
        <v/>
      </c>
      <c r="E356" s="11" t="n"/>
      <c r="F356" s="7" t="n"/>
      <c r="G356" s="7" t="n"/>
      <c r="H356" s="7" t="n"/>
      <c r="I356" s="15">
        <f>IF(AND(C356&lt;&gt;"",C356=Statement!$B$4),COUNTIF($C$5:C356,Statement!$B$4),"")</f>
        <v/>
      </c>
    </row>
    <row r="357">
      <c r="A357" s="13" t="n"/>
      <c r="B357" s="15">
        <f>IF(OR(A357="",E357=""),"",Setup!$B$4&amp;"-"&amp;TEXT(COUNT($E$5:E357),"0000"))</f>
        <v/>
      </c>
      <c r="C357" s="7" t="n"/>
      <c r="D357" s="15">
        <f>IF(C357="","",IF(ISNA(MATCH(C357,Tenants!$A$5:$A$54,0)),"Unknown unit",INDEX(Tenants!$B$5:$B$54,MATCH(C357,Tenants!$A$5:$A$54,0))))</f>
        <v/>
      </c>
      <c r="E357" s="11" t="n"/>
      <c r="F357" s="7" t="n"/>
      <c r="G357" s="7" t="n"/>
      <c r="H357" s="7" t="n"/>
      <c r="I357" s="15">
        <f>IF(AND(C357&lt;&gt;"",C357=Statement!$B$4),COUNTIF($C$5:C357,Statement!$B$4),"")</f>
        <v/>
      </c>
    </row>
    <row r="358">
      <c r="A358" s="13" t="n"/>
      <c r="B358" s="15">
        <f>IF(OR(A358="",E358=""),"",Setup!$B$4&amp;"-"&amp;TEXT(COUNT($E$5:E358),"0000"))</f>
        <v/>
      </c>
      <c r="C358" s="7" t="n"/>
      <c r="D358" s="15">
        <f>IF(C358="","",IF(ISNA(MATCH(C358,Tenants!$A$5:$A$54,0)),"Unknown unit",INDEX(Tenants!$B$5:$B$54,MATCH(C358,Tenants!$A$5:$A$54,0))))</f>
        <v/>
      </c>
      <c r="E358" s="11" t="n"/>
      <c r="F358" s="7" t="n"/>
      <c r="G358" s="7" t="n"/>
      <c r="H358" s="7" t="n"/>
      <c r="I358" s="15">
        <f>IF(AND(C358&lt;&gt;"",C358=Statement!$B$4),COUNTIF($C$5:C358,Statement!$B$4),"")</f>
        <v/>
      </c>
    </row>
    <row r="359">
      <c r="A359" s="13" t="n"/>
      <c r="B359" s="15">
        <f>IF(OR(A359="",E359=""),"",Setup!$B$4&amp;"-"&amp;TEXT(COUNT($E$5:E359),"0000"))</f>
        <v/>
      </c>
      <c r="C359" s="7" t="n"/>
      <c r="D359" s="15">
        <f>IF(C359="","",IF(ISNA(MATCH(C359,Tenants!$A$5:$A$54,0)),"Unknown unit",INDEX(Tenants!$B$5:$B$54,MATCH(C359,Tenants!$A$5:$A$54,0))))</f>
        <v/>
      </c>
      <c r="E359" s="11" t="n"/>
      <c r="F359" s="7" t="n"/>
      <c r="G359" s="7" t="n"/>
      <c r="H359" s="7" t="n"/>
      <c r="I359" s="15">
        <f>IF(AND(C359&lt;&gt;"",C359=Statement!$B$4),COUNTIF($C$5:C359,Statement!$B$4),"")</f>
        <v/>
      </c>
    </row>
    <row r="360">
      <c r="A360" s="13" t="n"/>
      <c r="B360" s="15">
        <f>IF(OR(A360="",E360=""),"",Setup!$B$4&amp;"-"&amp;TEXT(COUNT($E$5:E360),"0000"))</f>
        <v/>
      </c>
      <c r="C360" s="7" t="n"/>
      <c r="D360" s="15">
        <f>IF(C360="","",IF(ISNA(MATCH(C360,Tenants!$A$5:$A$54,0)),"Unknown unit",INDEX(Tenants!$B$5:$B$54,MATCH(C360,Tenants!$A$5:$A$54,0))))</f>
        <v/>
      </c>
      <c r="E360" s="11" t="n"/>
      <c r="F360" s="7" t="n"/>
      <c r="G360" s="7" t="n"/>
      <c r="H360" s="7" t="n"/>
      <c r="I360" s="15">
        <f>IF(AND(C360&lt;&gt;"",C360=Statement!$B$4),COUNTIF($C$5:C360,Statement!$B$4),"")</f>
        <v/>
      </c>
    </row>
    <row r="361">
      <c r="A361" s="13" t="n"/>
      <c r="B361" s="15">
        <f>IF(OR(A361="",E361=""),"",Setup!$B$4&amp;"-"&amp;TEXT(COUNT($E$5:E361),"0000"))</f>
        <v/>
      </c>
      <c r="C361" s="7" t="n"/>
      <c r="D361" s="15">
        <f>IF(C361="","",IF(ISNA(MATCH(C361,Tenants!$A$5:$A$54,0)),"Unknown unit",INDEX(Tenants!$B$5:$B$54,MATCH(C361,Tenants!$A$5:$A$54,0))))</f>
        <v/>
      </c>
      <c r="E361" s="11" t="n"/>
      <c r="F361" s="7" t="n"/>
      <c r="G361" s="7" t="n"/>
      <c r="H361" s="7" t="n"/>
      <c r="I361" s="15">
        <f>IF(AND(C361&lt;&gt;"",C361=Statement!$B$4),COUNTIF($C$5:C361,Statement!$B$4),"")</f>
        <v/>
      </c>
    </row>
    <row r="362">
      <c r="A362" s="13" t="n"/>
      <c r="B362" s="15">
        <f>IF(OR(A362="",E362=""),"",Setup!$B$4&amp;"-"&amp;TEXT(COUNT($E$5:E362),"0000"))</f>
        <v/>
      </c>
      <c r="C362" s="7" t="n"/>
      <c r="D362" s="15">
        <f>IF(C362="","",IF(ISNA(MATCH(C362,Tenants!$A$5:$A$54,0)),"Unknown unit",INDEX(Tenants!$B$5:$B$54,MATCH(C362,Tenants!$A$5:$A$54,0))))</f>
        <v/>
      </c>
      <c r="E362" s="11" t="n"/>
      <c r="F362" s="7" t="n"/>
      <c r="G362" s="7" t="n"/>
      <c r="H362" s="7" t="n"/>
      <c r="I362" s="15">
        <f>IF(AND(C362&lt;&gt;"",C362=Statement!$B$4),COUNTIF($C$5:C362,Statement!$B$4),"")</f>
        <v/>
      </c>
    </row>
    <row r="363">
      <c r="A363" s="13" t="n"/>
      <c r="B363" s="15">
        <f>IF(OR(A363="",E363=""),"",Setup!$B$4&amp;"-"&amp;TEXT(COUNT($E$5:E363),"0000"))</f>
        <v/>
      </c>
      <c r="C363" s="7" t="n"/>
      <c r="D363" s="15">
        <f>IF(C363="","",IF(ISNA(MATCH(C363,Tenants!$A$5:$A$54,0)),"Unknown unit",INDEX(Tenants!$B$5:$B$54,MATCH(C363,Tenants!$A$5:$A$54,0))))</f>
        <v/>
      </c>
      <c r="E363" s="11" t="n"/>
      <c r="F363" s="7" t="n"/>
      <c r="G363" s="7" t="n"/>
      <c r="H363" s="7" t="n"/>
      <c r="I363" s="15">
        <f>IF(AND(C363&lt;&gt;"",C363=Statement!$B$4),COUNTIF($C$5:C363,Statement!$B$4),"")</f>
        <v/>
      </c>
    </row>
    <row r="364">
      <c r="A364" s="13" t="n"/>
      <c r="B364" s="15">
        <f>IF(OR(A364="",E364=""),"",Setup!$B$4&amp;"-"&amp;TEXT(COUNT($E$5:E364),"0000"))</f>
        <v/>
      </c>
      <c r="C364" s="7" t="n"/>
      <c r="D364" s="15">
        <f>IF(C364="","",IF(ISNA(MATCH(C364,Tenants!$A$5:$A$54,0)),"Unknown unit",INDEX(Tenants!$B$5:$B$54,MATCH(C364,Tenants!$A$5:$A$54,0))))</f>
        <v/>
      </c>
      <c r="E364" s="11" t="n"/>
      <c r="F364" s="7" t="n"/>
      <c r="G364" s="7" t="n"/>
      <c r="H364" s="7" t="n"/>
      <c r="I364" s="15">
        <f>IF(AND(C364&lt;&gt;"",C364=Statement!$B$4),COUNTIF($C$5:C364,Statement!$B$4),"")</f>
        <v/>
      </c>
    </row>
    <row r="365">
      <c r="A365" s="13" t="n"/>
      <c r="B365" s="15">
        <f>IF(OR(A365="",E365=""),"",Setup!$B$4&amp;"-"&amp;TEXT(COUNT($E$5:E365),"0000"))</f>
        <v/>
      </c>
      <c r="C365" s="7" t="n"/>
      <c r="D365" s="15">
        <f>IF(C365="","",IF(ISNA(MATCH(C365,Tenants!$A$5:$A$54,0)),"Unknown unit",INDEX(Tenants!$B$5:$B$54,MATCH(C365,Tenants!$A$5:$A$54,0))))</f>
        <v/>
      </c>
      <c r="E365" s="11" t="n"/>
      <c r="F365" s="7" t="n"/>
      <c r="G365" s="7" t="n"/>
      <c r="H365" s="7" t="n"/>
      <c r="I365" s="15">
        <f>IF(AND(C365&lt;&gt;"",C365=Statement!$B$4),COUNTIF($C$5:C365,Statement!$B$4),"")</f>
        <v/>
      </c>
    </row>
    <row r="366">
      <c r="A366" s="13" t="n"/>
      <c r="B366" s="15">
        <f>IF(OR(A366="",E366=""),"",Setup!$B$4&amp;"-"&amp;TEXT(COUNT($E$5:E366),"0000"))</f>
        <v/>
      </c>
      <c r="C366" s="7" t="n"/>
      <c r="D366" s="15">
        <f>IF(C366="","",IF(ISNA(MATCH(C366,Tenants!$A$5:$A$54,0)),"Unknown unit",INDEX(Tenants!$B$5:$B$54,MATCH(C366,Tenants!$A$5:$A$54,0))))</f>
        <v/>
      </c>
      <c r="E366" s="11" t="n"/>
      <c r="F366" s="7" t="n"/>
      <c r="G366" s="7" t="n"/>
      <c r="H366" s="7" t="n"/>
      <c r="I366" s="15">
        <f>IF(AND(C366&lt;&gt;"",C366=Statement!$B$4),COUNTIF($C$5:C366,Statement!$B$4),"")</f>
        <v/>
      </c>
    </row>
    <row r="367">
      <c r="A367" s="13" t="n"/>
      <c r="B367" s="15">
        <f>IF(OR(A367="",E367=""),"",Setup!$B$4&amp;"-"&amp;TEXT(COUNT($E$5:E367),"0000"))</f>
        <v/>
      </c>
      <c r="C367" s="7" t="n"/>
      <c r="D367" s="15">
        <f>IF(C367="","",IF(ISNA(MATCH(C367,Tenants!$A$5:$A$54,0)),"Unknown unit",INDEX(Tenants!$B$5:$B$54,MATCH(C367,Tenants!$A$5:$A$54,0))))</f>
        <v/>
      </c>
      <c r="E367" s="11" t="n"/>
      <c r="F367" s="7" t="n"/>
      <c r="G367" s="7" t="n"/>
      <c r="H367" s="7" t="n"/>
      <c r="I367" s="15">
        <f>IF(AND(C367&lt;&gt;"",C367=Statement!$B$4),COUNTIF($C$5:C367,Statement!$B$4),"")</f>
        <v/>
      </c>
    </row>
    <row r="368">
      <c r="A368" s="13" t="n"/>
      <c r="B368" s="15">
        <f>IF(OR(A368="",E368=""),"",Setup!$B$4&amp;"-"&amp;TEXT(COUNT($E$5:E368),"0000"))</f>
        <v/>
      </c>
      <c r="C368" s="7" t="n"/>
      <c r="D368" s="15">
        <f>IF(C368="","",IF(ISNA(MATCH(C368,Tenants!$A$5:$A$54,0)),"Unknown unit",INDEX(Tenants!$B$5:$B$54,MATCH(C368,Tenants!$A$5:$A$54,0))))</f>
        <v/>
      </c>
      <c r="E368" s="11" t="n"/>
      <c r="F368" s="7" t="n"/>
      <c r="G368" s="7" t="n"/>
      <c r="H368" s="7" t="n"/>
      <c r="I368" s="15">
        <f>IF(AND(C368&lt;&gt;"",C368=Statement!$B$4),COUNTIF($C$5:C368,Statement!$B$4),"")</f>
        <v/>
      </c>
    </row>
    <row r="369">
      <c r="A369" s="13" t="n"/>
      <c r="B369" s="15">
        <f>IF(OR(A369="",E369=""),"",Setup!$B$4&amp;"-"&amp;TEXT(COUNT($E$5:E369),"0000"))</f>
        <v/>
      </c>
      <c r="C369" s="7" t="n"/>
      <c r="D369" s="15">
        <f>IF(C369="","",IF(ISNA(MATCH(C369,Tenants!$A$5:$A$54,0)),"Unknown unit",INDEX(Tenants!$B$5:$B$54,MATCH(C369,Tenants!$A$5:$A$54,0))))</f>
        <v/>
      </c>
      <c r="E369" s="11" t="n"/>
      <c r="F369" s="7" t="n"/>
      <c r="G369" s="7" t="n"/>
      <c r="H369" s="7" t="n"/>
      <c r="I369" s="15">
        <f>IF(AND(C369&lt;&gt;"",C369=Statement!$B$4),COUNTIF($C$5:C369,Statement!$B$4),"")</f>
        <v/>
      </c>
    </row>
    <row r="370">
      <c r="A370" s="13" t="n"/>
      <c r="B370" s="15">
        <f>IF(OR(A370="",E370=""),"",Setup!$B$4&amp;"-"&amp;TEXT(COUNT($E$5:E370),"0000"))</f>
        <v/>
      </c>
      <c r="C370" s="7" t="n"/>
      <c r="D370" s="15">
        <f>IF(C370="","",IF(ISNA(MATCH(C370,Tenants!$A$5:$A$54,0)),"Unknown unit",INDEX(Tenants!$B$5:$B$54,MATCH(C370,Tenants!$A$5:$A$54,0))))</f>
        <v/>
      </c>
      <c r="E370" s="11" t="n"/>
      <c r="F370" s="7" t="n"/>
      <c r="G370" s="7" t="n"/>
      <c r="H370" s="7" t="n"/>
      <c r="I370" s="15">
        <f>IF(AND(C370&lt;&gt;"",C370=Statement!$B$4),COUNTIF($C$5:C370,Statement!$B$4),"")</f>
        <v/>
      </c>
    </row>
    <row r="371">
      <c r="A371" s="13" t="n"/>
      <c r="B371" s="15">
        <f>IF(OR(A371="",E371=""),"",Setup!$B$4&amp;"-"&amp;TEXT(COUNT($E$5:E371),"0000"))</f>
        <v/>
      </c>
      <c r="C371" s="7" t="n"/>
      <c r="D371" s="15">
        <f>IF(C371="","",IF(ISNA(MATCH(C371,Tenants!$A$5:$A$54,0)),"Unknown unit",INDEX(Tenants!$B$5:$B$54,MATCH(C371,Tenants!$A$5:$A$54,0))))</f>
        <v/>
      </c>
      <c r="E371" s="11" t="n"/>
      <c r="F371" s="7" t="n"/>
      <c r="G371" s="7" t="n"/>
      <c r="H371" s="7" t="n"/>
      <c r="I371" s="15">
        <f>IF(AND(C371&lt;&gt;"",C371=Statement!$B$4),COUNTIF($C$5:C371,Statement!$B$4),"")</f>
        <v/>
      </c>
    </row>
    <row r="372">
      <c r="A372" s="13" t="n"/>
      <c r="B372" s="15">
        <f>IF(OR(A372="",E372=""),"",Setup!$B$4&amp;"-"&amp;TEXT(COUNT($E$5:E372),"0000"))</f>
        <v/>
      </c>
      <c r="C372" s="7" t="n"/>
      <c r="D372" s="15">
        <f>IF(C372="","",IF(ISNA(MATCH(C372,Tenants!$A$5:$A$54,0)),"Unknown unit",INDEX(Tenants!$B$5:$B$54,MATCH(C372,Tenants!$A$5:$A$54,0))))</f>
        <v/>
      </c>
      <c r="E372" s="11" t="n"/>
      <c r="F372" s="7" t="n"/>
      <c r="G372" s="7" t="n"/>
      <c r="H372" s="7" t="n"/>
      <c r="I372" s="15">
        <f>IF(AND(C372&lt;&gt;"",C372=Statement!$B$4),COUNTIF($C$5:C372,Statement!$B$4),"")</f>
        <v/>
      </c>
    </row>
    <row r="373">
      <c r="A373" s="13" t="n"/>
      <c r="B373" s="15">
        <f>IF(OR(A373="",E373=""),"",Setup!$B$4&amp;"-"&amp;TEXT(COUNT($E$5:E373),"0000"))</f>
        <v/>
      </c>
      <c r="C373" s="7" t="n"/>
      <c r="D373" s="15">
        <f>IF(C373="","",IF(ISNA(MATCH(C373,Tenants!$A$5:$A$54,0)),"Unknown unit",INDEX(Tenants!$B$5:$B$54,MATCH(C373,Tenants!$A$5:$A$54,0))))</f>
        <v/>
      </c>
      <c r="E373" s="11" t="n"/>
      <c r="F373" s="7" t="n"/>
      <c r="G373" s="7" t="n"/>
      <c r="H373" s="7" t="n"/>
      <c r="I373" s="15">
        <f>IF(AND(C373&lt;&gt;"",C373=Statement!$B$4),COUNTIF($C$5:C373,Statement!$B$4),"")</f>
        <v/>
      </c>
    </row>
    <row r="374">
      <c r="A374" s="13" t="n"/>
      <c r="B374" s="15">
        <f>IF(OR(A374="",E374=""),"",Setup!$B$4&amp;"-"&amp;TEXT(COUNT($E$5:E374),"0000"))</f>
        <v/>
      </c>
      <c r="C374" s="7" t="n"/>
      <c r="D374" s="15">
        <f>IF(C374="","",IF(ISNA(MATCH(C374,Tenants!$A$5:$A$54,0)),"Unknown unit",INDEX(Tenants!$B$5:$B$54,MATCH(C374,Tenants!$A$5:$A$54,0))))</f>
        <v/>
      </c>
      <c r="E374" s="11" t="n"/>
      <c r="F374" s="7" t="n"/>
      <c r="G374" s="7" t="n"/>
      <c r="H374" s="7" t="n"/>
      <c r="I374" s="15">
        <f>IF(AND(C374&lt;&gt;"",C374=Statement!$B$4),COUNTIF($C$5:C374,Statement!$B$4),"")</f>
        <v/>
      </c>
    </row>
    <row r="375">
      <c r="A375" s="13" t="n"/>
      <c r="B375" s="15">
        <f>IF(OR(A375="",E375=""),"",Setup!$B$4&amp;"-"&amp;TEXT(COUNT($E$5:E375),"0000"))</f>
        <v/>
      </c>
      <c r="C375" s="7" t="n"/>
      <c r="D375" s="15">
        <f>IF(C375="","",IF(ISNA(MATCH(C375,Tenants!$A$5:$A$54,0)),"Unknown unit",INDEX(Tenants!$B$5:$B$54,MATCH(C375,Tenants!$A$5:$A$54,0))))</f>
        <v/>
      </c>
      <c r="E375" s="11" t="n"/>
      <c r="F375" s="7" t="n"/>
      <c r="G375" s="7" t="n"/>
      <c r="H375" s="7" t="n"/>
      <c r="I375" s="15">
        <f>IF(AND(C375&lt;&gt;"",C375=Statement!$B$4),COUNTIF($C$5:C375,Statement!$B$4),"")</f>
        <v/>
      </c>
    </row>
    <row r="376">
      <c r="A376" s="13" t="n"/>
      <c r="B376" s="15">
        <f>IF(OR(A376="",E376=""),"",Setup!$B$4&amp;"-"&amp;TEXT(COUNT($E$5:E376),"0000"))</f>
        <v/>
      </c>
      <c r="C376" s="7" t="n"/>
      <c r="D376" s="15">
        <f>IF(C376="","",IF(ISNA(MATCH(C376,Tenants!$A$5:$A$54,0)),"Unknown unit",INDEX(Tenants!$B$5:$B$54,MATCH(C376,Tenants!$A$5:$A$54,0))))</f>
        <v/>
      </c>
      <c r="E376" s="11" t="n"/>
      <c r="F376" s="7" t="n"/>
      <c r="G376" s="7" t="n"/>
      <c r="H376" s="7" t="n"/>
      <c r="I376" s="15">
        <f>IF(AND(C376&lt;&gt;"",C376=Statement!$B$4),COUNTIF($C$5:C376,Statement!$B$4),"")</f>
        <v/>
      </c>
    </row>
    <row r="377">
      <c r="A377" s="13" t="n"/>
      <c r="B377" s="15">
        <f>IF(OR(A377="",E377=""),"",Setup!$B$4&amp;"-"&amp;TEXT(COUNT($E$5:E377),"0000"))</f>
        <v/>
      </c>
      <c r="C377" s="7" t="n"/>
      <c r="D377" s="15">
        <f>IF(C377="","",IF(ISNA(MATCH(C377,Tenants!$A$5:$A$54,0)),"Unknown unit",INDEX(Tenants!$B$5:$B$54,MATCH(C377,Tenants!$A$5:$A$54,0))))</f>
        <v/>
      </c>
      <c r="E377" s="11" t="n"/>
      <c r="F377" s="7" t="n"/>
      <c r="G377" s="7" t="n"/>
      <c r="H377" s="7" t="n"/>
      <c r="I377" s="15">
        <f>IF(AND(C377&lt;&gt;"",C377=Statement!$B$4),COUNTIF($C$5:C377,Statement!$B$4),"")</f>
        <v/>
      </c>
    </row>
    <row r="378">
      <c r="A378" s="13" t="n"/>
      <c r="B378" s="15">
        <f>IF(OR(A378="",E378=""),"",Setup!$B$4&amp;"-"&amp;TEXT(COUNT($E$5:E378),"0000"))</f>
        <v/>
      </c>
      <c r="C378" s="7" t="n"/>
      <c r="D378" s="15">
        <f>IF(C378="","",IF(ISNA(MATCH(C378,Tenants!$A$5:$A$54,0)),"Unknown unit",INDEX(Tenants!$B$5:$B$54,MATCH(C378,Tenants!$A$5:$A$54,0))))</f>
        <v/>
      </c>
      <c r="E378" s="11" t="n"/>
      <c r="F378" s="7" t="n"/>
      <c r="G378" s="7" t="n"/>
      <c r="H378" s="7" t="n"/>
      <c r="I378" s="15">
        <f>IF(AND(C378&lt;&gt;"",C378=Statement!$B$4),COUNTIF($C$5:C378,Statement!$B$4),"")</f>
        <v/>
      </c>
    </row>
    <row r="379">
      <c r="A379" s="13" t="n"/>
      <c r="B379" s="15">
        <f>IF(OR(A379="",E379=""),"",Setup!$B$4&amp;"-"&amp;TEXT(COUNT($E$5:E379),"0000"))</f>
        <v/>
      </c>
      <c r="C379" s="7" t="n"/>
      <c r="D379" s="15">
        <f>IF(C379="","",IF(ISNA(MATCH(C379,Tenants!$A$5:$A$54,0)),"Unknown unit",INDEX(Tenants!$B$5:$B$54,MATCH(C379,Tenants!$A$5:$A$54,0))))</f>
        <v/>
      </c>
      <c r="E379" s="11" t="n"/>
      <c r="F379" s="7" t="n"/>
      <c r="G379" s="7" t="n"/>
      <c r="H379" s="7" t="n"/>
      <c r="I379" s="15">
        <f>IF(AND(C379&lt;&gt;"",C379=Statement!$B$4),COUNTIF($C$5:C379,Statement!$B$4),"")</f>
        <v/>
      </c>
    </row>
    <row r="380">
      <c r="A380" s="13" t="n"/>
      <c r="B380" s="15">
        <f>IF(OR(A380="",E380=""),"",Setup!$B$4&amp;"-"&amp;TEXT(COUNT($E$5:E380),"0000"))</f>
        <v/>
      </c>
      <c r="C380" s="7" t="n"/>
      <c r="D380" s="15">
        <f>IF(C380="","",IF(ISNA(MATCH(C380,Tenants!$A$5:$A$54,0)),"Unknown unit",INDEX(Tenants!$B$5:$B$54,MATCH(C380,Tenants!$A$5:$A$54,0))))</f>
        <v/>
      </c>
      <c r="E380" s="11" t="n"/>
      <c r="F380" s="7" t="n"/>
      <c r="G380" s="7" t="n"/>
      <c r="H380" s="7" t="n"/>
      <c r="I380" s="15">
        <f>IF(AND(C380&lt;&gt;"",C380=Statement!$B$4),COUNTIF($C$5:C380,Statement!$B$4),"")</f>
        <v/>
      </c>
    </row>
    <row r="381">
      <c r="A381" s="13" t="n"/>
      <c r="B381" s="15">
        <f>IF(OR(A381="",E381=""),"",Setup!$B$4&amp;"-"&amp;TEXT(COUNT($E$5:E381),"0000"))</f>
        <v/>
      </c>
      <c r="C381" s="7" t="n"/>
      <c r="D381" s="15">
        <f>IF(C381="","",IF(ISNA(MATCH(C381,Tenants!$A$5:$A$54,0)),"Unknown unit",INDEX(Tenants!$B$5:$B$54,MATCH(C381,Tenants!$A$5:$A$54,0))))</f>
        <v/>
      </c>
      <c r="E381" s="11" t="n"/>
      <c r="F381" s="7" t="n"/>
      <c r="G381" s="7" t="n"/>
      <c r="H381" s="7" t="n"/>
      <c r="I381" s="15">
        <f>IF(AND(C381&lt;&gt;"",C381=Statement!$B$4),COUNTIF($C$5:C381,Statement!$B$4),"")</f>
        <v/>
      </c>
    </row>
    <row r="382">
      <c r="A382" s="13" t="n"/>
      <c r="B382" s="15">
        <f>IF(OR(A382="",E382=""),"",Setup!$B$4&amp;"-"&amp;TEXT(COUNT($E$5:E382),"0000"))</f>
        <v/>
      </c>
      <c r="C382" s="7" t="n"/>
      <c r="D382" s="15">
        <f>IF(C382="","",IF(ISNA(MATCH(C382,Tenants!$A$5:$A$54,0)),"Unknown unit",INDEX(Tenants!$B$5:$B$54,MATCH(C382,Tenants!$A$5:$A$54,0))))</f>
        <v/>
      </c>
      <c r="E382" s="11" t="n"/>
      <c r="F382" s="7" t="n"/>
      <c r="G382" s="7" t="n"/>
      <c r="H382" s="7" t="n"/>
      <c r="I382" s="15">
        <f>IF(AND(C382&lt;&gt;"",C382=Statement!$B$4),COUNTIF($C$5:C382,Statement!$B$4),"")</f>
        <v/>
      </c>
    </row>
    <row r="383">
      <c r="A383" s="13" t="n"/>
      <c r="B383" s="15">
        <f>IF(OR(A383="",E383=""),"",Setup!$B$4&amp;"-"&amp;TEXT(COUNT($E$5:E383),"0000"))</f>
        <v/>
      </c>
      <c r="C383" s="7" t="n"/>
      <c r="D383" s="15">
        <f>IF(C383="","",IF(ISNA(MATCH(C383,Tenants!$A$5:$A$54,0)),"Unknown unit",INDEX(Tenants!$B$5:$B$54,MATCH(C383,Tenants!$A$5:$A$54,0))))</f>
        <v/>
      </c>
      <c r="E383" s="11" t="n"/>
      <c r="F383" s="7" t="n"/>
      <c r="G383" s="7" t="n"/>
      <c r="H383" s="7" t="n"/>
      <c r="I383" s="15">
        <f>IF(AND(C383&lt;&gt;"",C383=Statement!$B$4),COUNTIF($C$5:C383,Statement!$B$4),"")</f>
        <v/>
      </c>
    </row>
    <row r="384">
      <c r="A384" s="13" t="n"/>
      <c r="B384" s="15">
        <f>IF(OR(A384="",E384=""),"",Setup!$B$4&amp;"-"&amp;TEXT(COUNT($E$5:E384),"0000"))</f>
        <v/>
      </c>
      <c r="C384" s="7" t="n"/>
      <c r="D384" s="15">
        <f>IF(C384="","",IF(ISNA(MATCH(C384,Tenants!$A$5:$A$54,0)),"Unknown unit",INDEX(Tenants!$B$5:$B$54,MATCH(C384,Tenants!$A$5:$A$54,0))))</f>
        <v/>
      </c>
      <c r="E384" s="11" t="n"/>
      <c r="F384" s="7" t="n"/>
      <c r="G384" s="7" t="n"/>
      <c r="H384" s="7" t="n"/>
      <c r="I384" s="15">
        <f>IF(AND(C384&lt;&gt;"",C384=Statement!$B$4),COUNTIF($C$5:C384,Statement!$B$4),"")</f>
        <v/>
      </c>
    </row>
    <row r="385">
      <c r="A385" s="13" t="n"/>
      <c r="B385" s="15">
        <f>IF(OR(A385="",E385=""),"",Setup!$B$4&amp;"-"&amp;TEXT(COUNT($E$5:E385),"0000"))</f>
        <v/>
      </c>
      <c r="C385" s="7" t="n"/>
      <c r="D385" s="15">
        <f>IF(C385="","",IF(ISNA(MATCH(C385,Tenants!$A$5:$A$54,0)),"Unknown unit",INDEX(Tenants!$B$5:$B$54,MATCH(C385,Tenants!$A$5:$A$54,0))))</f>
        <v/>
      </c>
      <c r="E385" s="11" t="n"/>
      <c r="F385" s="7" t="n"/>
      <c r="G385" s="7" t="n"/>
      <c r="H385" s="7" t="n"/>
      <c r="I385" s="15">
        <f>IF(AND(C385&lt;&gt;"",C385=Statement!$B$4),COUNTIF($C$5:C385,Statement!$B$4),"")</f>
        <v/>
      </c>
    </row>
    <row r="386">
      <c r="A386" s="13" t="n"/>
      <c r="B386" s="15">
        <f>IF(OR(A386="",E386=""),"",Setup!$B$4&amp;"-"&amp;TEXT(COUNT($E$5:E386),"0000"))</f>
        <v/>
      </c>
      <c r="C386" s="7" t="n"/>
      <c r="D386" s="15">
        <f>IF(C386="","",IF(ISNA(MATCH(C386,Tenants!$A$5:$A$54,0)),"Unknown unit",INDEX(Tenants!$B$5:$B$54,MATCH(C386,Tenants!$A$5:$A$54,0))))</f>
        <v/>
      </c>
      <c r="E386" s="11" t="n"/>
      <c r="F386" s="7" t="n"/>
      <c r="G386" s="7" t="n"/>
      <c r="H386" s="7" t="n"/>
      <c r="I386" s="15">
        <f>IF(AND(C386&lt;&gt;"",C386=Statement!$B$4),COUNTIF($C$5:C386,Statement!$B$4),"")</f>
        <v/>
      </c>
    </row>
    <row r="387">
      <c r="A387" s="13" t="n"/>
      <c r="B387" s="15">
        <f>IF(OR(A387="",E387=""),"",Setup!$B$4&amp;"-"&amp;TEXT(COUNT($E$5:E387),"0000"))</f>
        <v/>
      </c>
      <c r="C387" s="7" t="n"/>
      <c r="D387" s="15">
        <f>IF(C387="","",IF(ISNA(MATCH(C387,Tenants!$A$5:$A$54,0)),"Unknown unit",INDEX(Tenants!$B$5:$B$54,MATCH(C387,Tenants!$A$5:$A$54,0))))</f>
        <v/>
      </c>
      <c r="E387" s="11" t="n"/>
      <c r="F387" s="7" t="n"/>
      <c r="G387" s="7" t="n"/>
      <c r="H387" s="7" t="n"/>
      <c r="I387" s="15">
        <f>IF(AND(C387&lt;&gt;"",C387=Statement!$B$4),COUNTIF($C$5:C387,Statement!$B$4),"")</f>
        <v/>
      </c>
    </row>
    <row r="388">
      <c r="A388" s="13" t="n"/>
      <c r="B388" s="15">
        <f>IF(OR(A388="",E388=""),"",Setup!$B$4&amp;"-"&amp;TEXT(COUNT($E$5:E388),"0000"))</f>
        <v/>
      </c>
      <c r="C388" s="7" t="n"/>
      <c r="D388" s="15">
        <f>IF(C388="","",IF(ISNA(MATCH(C388,Tenants!$A$5:$A$54,0)),"Unknown unit",INDEX(Tenants!$B$5:$B$54,MATCH(C388,Tenants!$A$5:$A$54,0))))</f>
        <v/>
      </c>
      <c r="E388" s="11" t="n"/>
      <c r="F388" s="7" t="n"/>
      <c r="G388" s="7" t="n"/>
      <c r="H388" s="7" t="n"/>
      <c r="I388" s="15">
        <f>IF(AND(C388&lt;&gt;"",C388=Statement!$B$4),COUNTIF($C$5:C388,Statement!$B$4),"")</f>
        <v/>
      </c>
    </row>
    <row r="389">
      <c r="A389" s="13" t="n"/>
      <c r="B389" s="15">
        <f>IF(OR(A389="",E389=""),"",Setup!$B$4&amp;"-"&amp;TEXT(COUNT($E$5:E389),"0000"))</f>
        <v/>
      </c>
      <c r="C389" s="7" t="n"/>
      <c r="D389" s="15">
        <f>IF(C389="","",IF(ISNA(MATCH(C389,Tenants!$A$5:$A$54,0)),"Unknown unit",INDEX(Tenants!$B$5:$B$54,MATCH(C389,Tenants!$A$5:$A$54,0))))</f>
        <v/>
      </c>
      <c r="E389" s="11" t="n"/>
      <c r="F389" s="7" t="n"/>
      <c r="G389" s="7" t="n"/>
      <c r="H389" s="7" t="n"/>
      <c r="I389" s="15">
        <f>IF(AND(C389&lt;&gt;"",C389=Statement!$B$4),COUNTIF($C$5:C389,Statement!$B$4),"")</f>
        <v/>
      </c>
    </row>
    <row r="390">
      <c r="A390" s="13" t="n"/>
      <c r="B390" s="15">
        <f>IF(OR(A390="",E390=""),"",Setup!$B$4&amp;"-"&amp;TEXT(COUNT($E$5:E390),"0000"))</f>
        <v/>
      </c>
      <c r="C390" s="7" t="n"/>
      <c r="D390" s="15">
        <f>IF(C390="","",IF(ISNA(MATCH(C390,Tenants!$A$5:$A$54,0)),"Unknown unit",INDEX(Tenants!$B$5:$B$54,MATCH(C390,Tenants!$A$5:$A$54,0))))</f>
        <v/>
      </c>
      <c r="E390" s="11" t="n"/>
      <c r="F390" s="7" t="n"/>
      <c r="G390" s="7" t="n"/>
      <c r="H390" s="7" t="n"/>
      <c r="I390" s="15">
        <f>IF(AND(C390&lt;&gt;"",C390=Statement!$B$4),COUNTIF($C$5:C390,Statement!$B$4),"")</f>
        <v/>
      </c>
    </row>
    <row r="391">
      <c r="A391" s="13" t="n"/>
      <c r="B391" s="15">
        <f>IF(OR(A391="",E391=""),"",Setup!$B$4&amp;"-"&amp;TEXT(COUNT($E$5:E391),"0000"))</f>
        <v/>
      </c>
      <c r="C391" s="7" t="n"/>
      <c r="D391" s="15">
        <f>IF(C391="","",IF(ISNA(MATCH(C391,Tenants!$A$5:$A$54,0)),"Unknown unit",INDEX(Tenants!$B$5:$B$54,MATCH(C391,Tenants!$A$5:$A$54,0))))</f>
        <v/>
      </c>
      <c r="E391" s="11" t="n"/>
      <c r="F391" s="7" t="n"/>
      <c r="G391" s="7" t="n"/>
      <c r="H391" s="7" t="n"/>
      <c r="I391" s="15">
        <f>IF(AND(C391&lt;&gt;"",C391=Statement!$B$4),COUNTIF($C$5:C391,Statement!$B$4),"")</f>
        <v/>
      </c>
    </row>
    <row r="392">
      <c r="A392" s="13" t="n"/>
      <c r="B392" s="15">
        <f>IF(OR(A392="",E392=""),"",Setup!$B$4&amp;"-"&amp;TEXT(COUNT($E$5:E392),"0000"))</f>
        <v/>
      </c>
      <c r="C392" s="7" t="n"/>
      <c r="D392" s="15">
        <f>IF(C392="","",IF(ISNA(MATCH(C392,Tenants!$A$5:$A$54,0)),"Unknown unit",INDEX(Tenants!$B$5:$B$54,MATCH(C392,Tenants!$A$5:$A$54,0))))</f>
        <v/>
      </c>
      <c r="E392" s="11" t="n"/>
      <c r="F392" s="7" t="n"/>
      <c r="G392" s="7" t="n"/>
      <c r="H392" s="7" t="n"/>
      <c r="I392" s="15">
        <f>IF(AND(C392&lt;&gt;"",C392=Statement!$B$4),COUNTIF($C$5:C392,Statement!$B$4),"")</f>
        <v/>
      </c>
    </row>
    <row r="393">
      <c r="A393" s="13" t="n"/>
      <c r="B393" s="15">
        <f>IF(OR(A393="",E393=""),"",Setup!$B$4&amp;"-"&amp;TEXT(COUNT($E$5:E393),"0000"))</f>
        <v/>
      </c>
      <c r="C393" s="7" t="n"/>
      <c r="D393" s="15">
        <f>IF(C393="","",IF(ISNA(MATCH(C393,Tenants!$A$5:$A$54,0)),"Unknown unit",INDEX(Tenants!$B$5:$B$54,MATCH(C393,Tenants!$A$5:$A$54,0))))</f>
        <v/>
      </c>
      <c r="E393" s="11" t="n"/>
      <c r="F393" s="7" t="n"/>
      <c r="G393" s="7" t="n"/>
      <c r="H393" s="7" t="n"/>
      <c r="I393" s="15">
        <f>IF(AND(C393&lt;&gt;"",C393=Statement!$B$4),COUNTIF($C$5:C393,Statement!$B$4),"")</f>
        <v/>
      </c>
    </row>
    <row r="394">
      <c r="A394" s="13" t="n"/>
      <c r="B394" s="15">
        <f>IF(OR(A394="",E394=""),"",Setup!$B$4&amp;"-"&amp;TEXT(COUNT($E$5:E394),"0000"))</f>
        <v/>
      </c>
      <c r="C394" s="7" t="n"/>
      <c r="D394" s="15">
        <f>IF(C394="","",IF(ISNA(MATCH(C394,Tenants!$A$5:$A$54,0)),"Unknown unit",INDEX(Tenants!$B$5:$B$54,MATCH(C394,Tenants!$A$5:$A$54,0))))</f>
        <v/>
      </c>
      <c r="E394" s="11" t="n"/>
      <c r="F394" s="7" t="n"/>
      <c r="G394" s="7" t="n"/>
      <c r="H394" s="7" t="n"/>
      <c r="I394" s="15">
        <f>IF(AND(C394&lt;&gt;"",C394=Statement!$B$4),COUNTIF($C$5:C394,Statement!$B$4),"")</f>
        <v/>
      </c>
    </row>
    <row r="395">
      <c r="A395" s="13" t="n"/>
      <c r="B395" s="15">
        <f>IF(OR(A395="",E395=""),"",Setup!$B$4&amp;"-"&amp;TEXT(COUNT($E$5:E395),"0000"))</f>
        <v/>
      </c>
      <c r="C395" s="7" t="n"/>
      <c r="D395" s="15">
        <f>IF(C395="","",IF(ISNA(MATCH(C395,Tenants!$A$5:$A$54,0)),"Unknown unit",INDEX(Tenants!$B$5:$B$54,MATCH(C395,Tenants!$A$5:$A$54,0))))</f>
        <v/>
      </c>
      <c r="E395" s="11" t="n"/>
      <c r="F395" s="7" t="n"/>
      <c r="G395" s="7" t="n"/>
      <c r="H395" s="7" t="n"/>
      <c r="I395" s="15">
        <f>IF(AND(C395&lt;&gt;"",C395=Statement!$B$4),COUNTIF($C$5:C395,Statement!$B$4),"")</f>
        <v/>
      </c>
    </row>
    <row r="396">
      <c r="A396" s="13" t="n"/>
      <c r="B396" s="15">
        <f>IF(OR(A396="",E396=""),"",Setup!$B$4&amp;"-"&amp;TEXT(COUNT($E$5:E396),"0000"))</f>
        <v/>
      </c>
      <c r="C396" s="7" t="n"/>
      <c r="D396" s="15">
        <f>IF(C396="","",IF(ISNA(MATCH(C396,Tenants!$A$5:$A$54,0)),"Unknown unit",INDEX(Tenants!$B$5:$B$54,MATCH(C396,Tenants!$A$5:$A$54,0))))</f>
        <v/>
      </c>
      <c r="E396" s="11" t="n"/>
      <c r="F396" s="7" t="n"/>
      <c r="G396" s="7" t="n"/>
      <c r="H396" s="7" t="n"/>
      <c r="I396" s="15">
        <f>IF(AND(C396&lt;&gt;"",C396=Statement!$B$4),COUNTIF($C$5:C396,Statement!$B$4),"")</f>
        <v/>
      </c>
    </row>
    <row r="397">
      <c r="A397" s="13" t="n"/>
      <c r="B397" s="15">
        <f>IF(OR(A397="",E397=""),"",Setup!$B$4&amp;"-"&amp;TEXT(COUNT($E$5:E397),"0000"))</f>
        <v/>
      </c>
      <c r="C397" s="7" t="n"/>
      <c r="D397" s="15">
        <f>IF(C397="","",IF(ISNA(MATCH(C397,Tenants!$A$5:$A$54,0)),"Unknown unit",INDEX(Tenants!$B$5:$B$54,MATCH(C397,Tenants!$A$5:$A$54,0))))</f>
        <v/>
      </c>
      <c r="E397" s="11" t="n"/>
      <c r="F397" s="7" t="n"/>
      <c r="G397" s="7" t="n"/>
      <c r="H397" s="7" t="n"/>
      <c r="I397" s="15">
        <f>IF(AND(C397&lt;&gt;"",C397=Statement!$B$4),COUNTIF($C$5:C397,Statement!$B$4),"")</f>
        <v/>
      </c>
    </row>
    <row r="398">
      <c r="A398" s="13" t="n"/>
      <c r="B398" s="15">
        <f>IF(OR(A398="",E398=""),"",Setup!$B$4&amp;"-"&amp;TEXT(COUNT($E$5:E398),"0000"))</f>
        <v/>
      </c>
      <c r="C398" s="7" t="n"/>
      <c r="D398" s="15">
        <f>IF(C398="","",IF(ISNA(MATCH(C398,Tenants!$A$5:$A$54,0)),"Unknown unit",INDEX(Tenants!$B$5:$B$54,MATCH(C398,Tenants!$A$5:$A$54,0))))</f>
        <v/>
      </c>
      <c r="E398" s="11" t="n"/>
      <c r="F398" s="7" t="n"/>
      <c r="G398" s="7" t="n"/>
      <c r="H398" s="7" t="n"/>
      <c r="I398" s="15">
        <f>IF(AND(C398&lt;&gt;"",C398=Statement!$B$4),COUNTIF($C$5:C398,Statement!$B$4),"")</f>
        <v/>
      </c>
    </row>
    <row r="399">
      <c r="A399" s="13" t="n"/>
      <c r="B399" s="15">
        <f>IF(OR(A399="",E399=""),"",Setup!$B$4&amp;"-"&amp;TEXT(COUNT($E$5:E399),"0000"))</f>
        <v/>
      </c>
      <c r="C399" s="7" t="n"/>
      <c r="D399" s="15">
        <f>IF(C399="","",IF(ISNA(MATCH(C399,Tenants!$A$5:$A$54,0)),"Unknown unit",INDEX(Tenants!$B$5:$B$54,MATCH(C399,Tenants!$A$5:$A$54,0))))</f>
        <v/>
      </c>
      <c r="E399" s="11" t="n"/>
      <c r="F399" s="7" t="n"/>
      <c r="G399" s="7" t="n"/>
      <c r="H399" s="7" t="n"/>
      <c r="I399" s="15">
        <f>IF(AND(C399&lt;&gt;"",C399=Statement!$B$4),COUNTIF($C$5:C399,Statement!$B$4),"")</f>
        <v/>
      </c>
    </row>
    <row r="400">
      <c r="A400" s="13" t="n"/>
      <c r="B400" s="15">
        <f>IF(OR(A400="",E400=""),"",Setup!$B$4&amp;"-"&amp;TEXT(COUNT($E$5:E400),"0000"))</f>
        <v/>
      </c>
      <c r="C400" s="7" t="n"/>
      <c r="D400" s="15">
        <f>IF(C400="","",IF(ISNA(MATCH(C400,Tenants!$A$5:$A$54,0)),"Unknown unit",INDEX(Tenants!$B$5:$B$54,MATCH(C400,Tenants!$A$5:$A$54,0))))</f>
        <v/>
      </c>
      <c r="E400" s="11" t="n"/>
      <c r="F400" s="7" t="n"/>
      <c r="G400" s="7" t="n"/>
      <c r="H400" s="7" t="n"/>
      <c r="I400" s="15">
        <f>IF(AND(C400&lt;&gt;"",C400=Statement!$B$4),COUNTIF($C$5:C400,Statement!$B$4),"")</f>
        <v/>
      </c>
    </row>
    <row r="401">
      <c r="A401" s="13" t="n"/>
      <c r="B401" s="15">
        <f>IF(OR(A401="",E401=""),"",Setup!$B$4&amp;"-"&amp;TEXT(COUNT($E$5:E401),"0000"))</f>
        <v/>
      </c>
      <c r="C401" s="7" t="n"/>
      <c r="D401" s="15">
        <f>IF(C401="","",IF(ISNA(MATCH(C401,Tenants!$A$5:$A$54,0)),"Unknown unit",INDEX(Tenants!$B$5:$B$54,MATCH(C401,Tenants!$A$5:$A$54,0))))</f>
        <v/>
      </c>
      <c r="E401" s="11" t="n"/>
      <c r="F401" s="7" t="n"/>
      <c r="G401" s="7" t="n"/>
      <c r="H401" s="7" t="n"/>
      <c r="I401" s="15">
        <f>IF(AND(C401&lt;&gt;"",C401=Statement!$B$4),COUNTIF($C$5:C401,Statement!$B$4),"")</f>
        <v/>
      </c>
    </row>
    <row r="402">
      <c r="A402" s="13" t="n"/>
      <c r="B402" s="15">
        <f>IF(OR(A402="",E402=""),"",Setup!$B$4&amp;"-"&amp;TEXT(COUNT($E$5:E402),"0000"))</f>
        <v/>
      </c>
      <c r="C402" s="7" t="n"/>
      <c r="D402" s="15">
        <f>IF(C402="","",IF(ISNA(MATCH(C402,Tenants!$A$5:$A$54,0)),"Unknown unit",INDEX(Tenants!$B$5:$B$54,MATCH(C402,Tenants!$A$5:$A$54,0))))</f>
        <v/>
      </c>
      <c r="E402" s="11" t="n"/>
      <c r="F402" s="7" t="n"/>
      <c r="G402" s="7" t="n"/>
      <c r="H402" s="7" t="n"/>
      <c r="I402" s="15">
        <f>IF(AND(C402&lt;&gt;"",C402=Statement!$B$4),COUNTIF($C$5:C402,Statement!$B$4),"")</f>
        <v/>
      </c>
    </row>
    <row r="403">
      <c r="A403" s="13" t="n"/>
      <c r="B403" s="15">
        <f>IF(OR(A403="",E403=""),"",Setup!$B$4&amp;"-"&amp;TEXT(COUNT($E$5:E403),"0000"))</f>
        <v/>
      </c>
      <c r="C403" s="7" t="n"/>
      <c r="D403" s="15">
        <f>IF(C403="","",IF(ISNA(MATCH(C403,Tenants!$A$5:$A$54,0)),"Unknown unit",INDEX(Tenants!$B$5:$B$54,MATCH(C403,Tenants!$A$5:$A$54,0))))</f>
        <v/>
      </c>
      <c r="E403" s="11" t="n"/>
      <c r="F403" s="7" t="n"/>
      <c r="G403" s="7" t="n"/>
      <c r="H403" s="7" t="n"/>
      <c r="I403" s="15">
        <f>IF(AND(C403&lt;&gt;"",C403=Statement!$B$4),COUNTIF($C$5:C403,Statement!$B$4),"")</f>
        <v/>
      </c>
    </row>
    <row r="404">
      <c r="A404" s="13" t="n"/>
      <c r="B404" s="15">
        <f>IF(OR(A404="",E404=""),"",Setup!$B$4&amp;"-"&amp;TEXT(COUNT($E$5:E404),"0000"))</f>
        <v/>
      </c>
      <c r="C404" s="7" t="n"/>
      <c r="D404" s="15">
        <f>IF(C404="","",IF(ISNA(MATCH(C404,Tenants!$A$5:$A$54,0)),"Unknown unit",INDEX(Tenants!$B$5:$B$54,MATCH(C404,Tenants!$A$5:$A$54,0))))</f>
        <v/>
      </c>
      <c r="E404" s="11" t="n"/>
      <c r="F404" s="7" t="n"/>
      <c r="G404" s="7" t="n"/>
      <c r="H404" s="7" t="n"/>
      <c r="I404" s="15">
        <f>IF(AND(C404&lt;&gt;"",C404=Statement!$B$4),COUNTIF($C$5:C404,Statement!$B$4),"")</f>
        <v/>
      </c>
    </row>
    <row r="405">
      <c r="A405" s="13" t="n"/>
      <c r="B405" s="15">
        <f>IF(OR(A405="",E405=""),"",Setup!$B$4&amp;"-"&amp;TEXT(COUNT($E$5:E405),"0000"))</f>
        <v/>
      </c>
      <c r="C405" s="7" t="n"/>
      <c r="D405" s="15">
        <f>IF(C405="","",IF(ISNA(MATCH(C405,Tenants!$A$5:$A$54,0)),"Unknown unit",INDEX(Tenants!$B$5:$B$54,MATCH(C405,Tenants!$A$5:$A$54,0))))</f>
        <v/>
      </c>
      <c r="E405" s="11" t="n"/>
      <c r="F405" s="7" t="n"/>
      <c r="G405" s="7" t="n"/>
      <c r="H405" s="7" t="n"/>
      <c r="I405" s="15">
        <f>IF(AND(C405&lt;&gt;"",C405=Statement!$B$4),COUNTIF($C$5:C405,Statement!$B$4),"")</f>
        <v/>
      </c>
    </row>
    <row r="406">
      <c r="A406" s="13" t="n"/>
      <c r="B406" s="15">
        <f>IF(OR(A406="",E406=""),"",Setup!$B$4&amp;"-"&amp;TEXT(COUNT($E$5:E406),"0000"))</f>
        <v/>
      </c>
      <c r="C406" s="7" t="n"/>
      <c r="D406" s="15">
        <f>IF(C406="","",IF(ISNA(MATCH(C406,Tenants!$A$5:$A$54,0)),"Unknown unit",INDEX(Tenants!$B$5:$B$54,MATCH(C406,Tenants!$A$5:$A$54,0))))</f>
        <v/>
      </c>
      <c r="E406" s="11" t="n"/>
      <c r="F406" s="7" t="n"/>
      <c r="G406" s="7" t="n"/>
      <c r="H406" s="7" t="n"/>
      <c r="I406" s="15">
        <f>IF(AND(C406&lt;&gt;"",C406=Statement!$B$4),COUNTIF($C$5:C406,Statement!$B$4),"")</f>
        <v/>
      </c>
    </row>
    <row r="407">
      <c r="A407" s="13" t="n"/>
      <c r="B407" s="15">
        <f>IF(OR(A407="",E407=""),"",Setup!$B$4&amp;"-"&amp;TEXT(COUNT($E$5:E407),"0000"))</f>
        <v/>
      </c>
      <c r="C407" s="7" t="n"/>
      <c r="D407" s="15">
        <f>IF(C407="","",IF(ISNA(MATCH(C407,Tenants!$A$5:$A$54,0)),"Unknown unit",INDEX(Tenants!$B$5:$B$54,MATCH(C407,Tenants!$A$5:$A$54,0))))</f>
        <v/>
      </c>
      <c r="E407" s="11" t="n"/>
      <c r="F407" s="7" t="n"/>
      <c r="G407" s="7" t="n"/>
      <c r="H407" s="7" t="n"/>
      <c r="I407" s="15">
        <f>IF(AND(C407&lt;&gt;"",C407=Statement!$B$4),COUNTIF($C$5:C407,Statement!$B$4),"")</f>
        <v/>
      </c>
    </row>
    <row r="408">
      <c r="A408" s="13" t="n"/>
      <c r="B408" s="15">
        <f>IF(OR(A408="",E408=""),"",Setup!$B$4&amp;"-"&amp;TEXT(COUNT($E$5:E408),"0000"))</f>
        <v/>
      </c>
      <c r="C408" s="7" t="n"/>
      <c r="D408" s="15">
        <f>IF(C408="","",IF(ISNA(MATCH(C408,Tenants!$A$5:$A$54,0)),"Unknown unit",INDEX(Tenants!$B$5:$B$54,MATCH(C408,Tenants!$A$5:$A$54,0))))</f>
        <v/>
      </c>
      <c r="E408" s="11" t="n"/>
      <c r="F408" s="7" t="n"/>
      <c r="G408" s="7" t="n"/>
      <c r="H408" s="7" t="n"/>
      <c r="I408" s="15">
        <f>IF(AND(C408&lt;&gt;"",C408=Statement!$B$4),COUNTIF($C$5:C408,Statement!$B$4),"")</f>
        <v/>
      </c>
    </row>
    <row r="409">
      <c r="A409" s="13" t="n"/>
      <c r="B409" s="15">
        <f>IF(OR(A409="",E409=""),"",Setup!$B$4&amp;"-"&amp;TEXT(COUNT($E$5:E409),"0000"))</f>
        <v/>
      </c>
      <c r="C409" s="7" t="n"/>
      <c r="D409" s="15">
        <f>IF(C409="","",IF(ISNA(MATCH(C409,Tenants!$A$5:$A$54,0)),"Unknown unit",INDEX(Tenants!$B$5:$B$54,MATCH(C409,Tenants!$A$5:$A$54,0))))</f>
        <v/>
      </c>
      <c r="E409" s="11" t="n"/>
      <c r="F409" s="7" t="n"/>
      <c r="G409" s="7" t="n"/>
      <c r="H409" s="7" t="n"/>
      <c r="I409" s="15">
        <f>IF(AND(C409&lt;&gt;"",C409=Statement!$B$4),COUNTIF($C$5:C409,Statement!$B$4),"")</f>
        <v/>
      </c>
    </row>
    <row r="410">
      <c r="A410" s="13" t="n"/>
      <c r="B410" s="15">
        <f>IF(OR(A410="",E410=""),"",Setup!$B$4&amp;"-"&amp;TEXT(COUNT($E$5:E410),"0000"))</f>
        <v/>
      </c>
      <c r="C410" s="7" t="n"/>
      <c r="D410" s="15">
        <f>IF(C410="","",IF(ISNA(MATCH(C410,Tenants!$A$5:$A$54,0)),"Unknown unit",INDEX(Tenants!$B$5:$B$54,MATCH(C410,Tenants!$A$5:$A$54,0))))</f>
        <v/>
      </c>
      <c r="E410" s="11" t="n"/>
      <c r="F410" s="7" t="n"/>
      <c r="G410" s="7" t="n"/>
      <c r="H410" s="7" t="n"/>
      <c r="I410" s="15">
        <f>IF(AND(C410&lt;&gt;"",C410=Statement!$B$4),COUNTIF($C$5:C410,Statement!$B$4),"")</f>
        <v/>
      </c>
    </row>
    <row r="411">
      <c r="A411" s="13" t="n"/>
      <c r="B411" s="15">
        <f>IF(OR(A411="",E411=""),"",Setup!$B$4&amp;"-"&amp;TEXT(COUNT($E$5:E411),"0000"))</f>
        <v/>
      </c>
      <c r="C411" s="7" t="n"/>
      <c r="D411" s="15">
        <f>IF(C411="","",IF(ISNA(MATCH(C411,Tenants!$A$5:$A$54,0)),"Unknown unit",INDEX(Tenants!$B$5:$B$54,MATCH(C411,Tenants!$A$5:$A$54,0))))</f>
        <v/>
      </c>
      <c r="E411" s="11" t="n"/>
      <c r="F411" s="7" t="n"/>
      <c r="G411" s="7" t="n"/>
      <c r="H411" s="7" t="n"/>
      <c r="I411" s="15">
        <f>IF(AND(C411&lt;&gt;"",C411=Statement!$B$4),COUNTIF($C$5:C411,Statement!$B$4),"")</f>
        <v/>
      </c>
    </row>
    <row r="412">
      <c r="A412" s="13" t="n"/>
      <c r="B412" s="15">
        <f>IF(OR(A412="",E412=""),"",Setup!$B$4&amp;"-"&amp;TEXT(COUNT($E$5:E412),"0000"))</f>
        <v/>
      </c>
      <c r="C412" s="7" t="n"/>
      <c r="D412" s="15">
        <f>IF(C412="","",IF(ISNA(MATCH(C412,Tenants!$A$5:$A$54,0)),"Unknown unit",INDEX(Tenants!$B$5:$B$54,MATCH(C412,Tenants!$A$5:$A$54,0))))</f>
        <v/>
      </c>
      <c r="E412" s="11" t="n"/>
      <c r="F412" s="7" t="n"/>
      <c r="G412" s="7" t="n"/>
      <c r="H412" s="7" t="n"/>
      <c r="I412" s="15">
        <f>IF(AND(C412&lt;&gt;"",C412=Statement!$B$4),COUNTIF($C$5:C412,Statement!$B$4),"")</f>
        <v/>
      </c>
    </row>
    <row r="413">
      <c r="A413" s="13" t="n"/>
      <c r="B413" s="15">
        <f>IF(OR(A413="",E413=""),"",Setup!$B$4&amp;"-"&amp;TEXT(COUNT($E$5:E413),"0000"))</f>
        <v/>
      </c>
      <c r="C413" s="7" t="n"/>
      <c r="D413" s="15">
        <f>IF(C413="","",IF(ISNA(MATCH(C413,Tenants!$A$5:$A$54,0)),"Unknown unit",INDEX(Tenants!$B$5:$B$54,MATCH(C413,Tenants!$A$5:$A$54,0))))</f>
        <v/>
      </c>
      <c r="E413" s="11" t="n"/>
      <c r="F413" s="7" t="n"/>
      <c r="G413" s="7" t="n"/>
      <c r="H413" s="7" t="n"/>
      <c r="I413" s="15">
        <f>IF(AND(C413&lt;&gt;"",C413=Statement!$B$4),COUNTIF($C$5:C413,Statement!$B$4),"")</f>
        <v/>
      </c>
    </row>
    <row r="414">
      <c r="A414" s="13" t="n"/>
      <c r="B414" s="15">
        <f>IF(OR(A414="",E414=""),"",Setup!$B$4&amp;"-"&amp;TEXT(COUNT($E$5:E414),"0000"))</f>
        <v/>
      </c>
      <c r="C414" s="7" t="n"/>
      <c r="D414" s="15">
        <f>IF(C414="","",IF(ISNA(MATCH(C414,Tenants!$A$5:$A$54,0)),"Unknown unit",INDEX(Tenants!$B$5:$B$54,MATCH(C414,Tenants!$A$5:$A$54,0))))</f>
        <v/>
      </c>
      <c r="E414" s="11" t="n"/>
      <c r="F414" s="7" t="n"/>
      <c r="G414" s="7" t="n"/>
      <c r="H414" s="7" t="n"/>
      <c r="I414" s="15">
        <f>IF(AND(C414&lt;&gt;"",C414=Statement!$B$4),COUNTIF($C$5:C414,Statement!$B$4),"")</f>
        <v/>
      </c>
    </row>
    <row r="415">
      <c r="A415" s="13" t="n"/>
      <c r="B415" s="15">
        <f>IF(OR(A415="",E415=""),"",Setup!$B$4&amp;"-"&amp;TEXT(COUNT($E$5:E415),"0000"))</f>
        <v/>
      </c>
      <c r="C415" s="7" t="n"/>
      <c r="D415" s="15">
        <f>IF(C415="","",IF(ISNA(MATCH(C415,Tenants!$A$5:$A$54,0)),"Unknown unit",INDEX(Tenants!$B$5:$B$54,MATCH(C415,Tenants!$A$5:$A$54,0))))</f>
        <v/>
      </c>
      <c r="E415" s="11" t="n"/>
      <c r="F415" s="7" t="n"/>
      <c r="G415" s="7" t="n"/>
      <c r="H415" s="7" t="n"/>
      <c r="I415" s="15">
        <f>IF(AND(C415&lt;&gt;"",C415=Statement!$B$4),COUNTIF($C$5:C415,Statement!$B$4),"")</f>
        <v/>
      </c>
    </row>
    <row r="416">
      <c r="A416" s="13" t="n"/>
      <c r="B416" s="15">
        <f>IF(OR(A416="",E416=""),"",Setup!$B$4&amp;"-"&amp;TEXT(COUNT($E$5:E416),"0000"))</f>
        <v/>
      </c>
      <c r="C416" s="7" t="n"/>
      <c r="D416" s="15">
        <f>IF(C416="","",IF(ISNA(MATCH(C416,Tenants!$A$5:$A$54,0)),"Unknown unit",INDEX(Tenants!$B$5:$B$54,MATCH(C416,Tenants!$A$5:$A$54,0))))</f>
        <v/>
      </c>
      <c r="E416" s="11" t="n"/>
      <c r="F416" s="7" t="n"/>
      <c r="G416" s="7" t="n"/>
      <c r="H416" s="7" t="n"/>
      <c r="I416" s="15">
        <f>IF(AND(C416&lt;&gt;"",C416=Statement!$B$4),COUNTIF($C$5:C416,Statement!$B$4),"")</f>
        <v/>
      </c>
    </row>
    <row r="417">
      <c r="A417" s="13" t="n"/>
      <c r="B417" s="15">
        <f>IF(OR(A417="",E417=""),"",Setup!$B$4&amp;"-"&amp;TEXT(COUNT($E$5:E417),"0000"))</f>
        <v/>
      </c>
      <c r="C417" s="7" t="n"/>
      <c r="D417" s="15">
        <f>IF(C417="","",IF(ISNA(MATCH(C417,Tenants!$A$5:$A$54,0)),"Unknown unit",INDEX(Tenants!$B$5:$B$54,MATCH(C417,Tenants!$A$5:$A$54,0))))</f>
        <v/>
      </c>
      <c r="E417" s="11" t="n"/>
      <c r="F417" s="7" t="n"/>
      <c r="G417" s="7" t="n"/>
      <c r="H417" s="7" t="n"/>
      <c r="I417" s="15">
        <f>IF(AND(C417&lt;&gt;"",C417=Statement!$B$4),COUNTIF($C$5:C417,Statement!$B$4),"")</f>
        <v/>
      </c>
    </row>
    <row r="418">
      <c r="A418" s="13" t="n"/>
      <c r="B418" s="15">
        <f>IF(OR(A418="",E418=""),"",Setup!$B$4&amp;"-"&amp;TEXT(COUNT($E$5:E418),"0000"))</f>
        <v/>
      </c>
      <c r="C418" s="7" t="n"/>
      <c r="D418" s="15">
        <f>IF(C418="","",IF(ISNA(MATCH(C418,Tenants!$A$5:$A$54,0)),"Unknown unit",INDEX(Tenants!$B$5:$B$54,MATCH(C418,Tenants!$A$5:$A$54,0))))</f>
        <v/>
      </c>
      <c r="E418" s="11" t="n"/>
      <c r="F418" s="7" t="n"/>
      <c r="G418" s="7" t="n"/>
      <c r="H418" s="7" t="n"/>
      <c r="I418" s="15">
        <f>IF(AND(C418&lt;&gt;"",C418=Statement!$B$4),COUNTIF($C$5:C418,Statement!$B$4),"")</f>
        <v/>
      </c>
    </row>
    <row r="419">
      <c r="A419" s="13" t="n"/>
      <c r="B419" s="15">
        <f>IF(OR(A419="",E419=""),"",Setup!$B$4&amp;"-"&amp;TEXT(COUNT($E$5:E419),"0000"))</f>
        <v/>
      </c>
      <c r="C419" s="7" t="n"/>
      <c r="D419" s="15">
        <f>IF(C419="","",IF(ISNA(MATCH(C419,Tenants!$A$5:$A$54,0)),"Unknown unit",INDEX(Tenants!$B$5:$B$54,MATCH(C419,Tenants!$A$5:$A$54,0))))</f>
        <v/>
      </c>
      <c r="E419" s="11" t="n"/>
      <c r="F419" s="7" t="n"/>
      <c r="G419" s="7" t="n"/>
      <c r="H419" s="7" t="n"/>
      <c r="I419" s="15">
        <f>IF(AND(C419&lt;&gt;"",C419=Statement!$B$4),COUNTIF($C$5:C419,Statement!$B$4),"")</f>
        <v/>
      </c>
    </row>
    <row r="420">
      <c r="A420" s="13" t="n"/>
      <c r="B420" s="15">
        <f>IF(OR(A420="",E420=""),"",Setup!$B$4&amp;"-"&amp;TEXT(COUNT($E$5:E420),"0000"))</f>
        <v/>
      </c>
      <c r="C420" s="7" t="n"/>
      <c r="D420" s="15">
        <f>IF(C420="","",IF(ISNA(MATCH(C420,Tenants!$A$5:$A$54,0)),"Unknown unit",INDEX(Tenants!$B$5:$B$54,MATCH(C420,Tenants!$A$5:$A$54,0))))</f>
        <v/>
      </c>
      <c r="E420" s="11" t="n"/>
      <c r="F420" s="7" t="n"/>
      <c r="G420" s="7" t="n"/>
      <c r="H420" s="7" t="n"/>
      <c r="I420" s="15">
        <f>IF(AND(C420&lt;&gt;"",C420=Statement!$B$4),COUNTIF($C$5:C420,Statement!$B$4),"")</f>
        <v/>
      </c>
    </row>
    <row r="421">
      <c r="A421" s="13" t="n"/>
      <c r="B421" s="15">
        <f>IF(OR(A421="",E421=""),"",Setup!$B$4&amp;"-"&amp;TEXT(COUNT($E$5:E421),"0000"))</f>
        <v/>
      </c>
      <c r="C421" s="7" t="n"/>
      <c r="D421" s="15">
        <f>IF(C421="","",IF(ISNA(MATCH(C421,Tenants!$A$5:$A$54,0)),"Unknown unit",INDEX(Tenants!$B$5:$B$54,MATCH(C421,Tenants!$A$5:$A$54,0))))</f>
        <v/>
      </c>
      <c r="E421" s="11" t="n"/>
      <c r="F421" s="7" t="n"/>
      <c r="G421" s="7" t="n"/>
      <c r="H421" s="7" t="n"/>
      <c r="I421" s="15">
        <f>IF(AND(C421&lt;&gt;"",C421=Statement!$B$4),COUNTIF($C$5:C421,Statement!$B$4),"")</f>
        <v/>
      </c>
    </row>
    <row r="422">
      <c r="A422" s="13" t="n"/>
      <c r="B422" s="15">
        <f>IF(OR(A422="",E422=""),"",Setup!$B$4&amp;"-"&amp;TEXT(COUNT($E$5:E422),"0000"))</f>
        <v/>
      </c>
      <c r="C422" s="7" t="n"/>
      <c r="D422" s="15">
        <f>IF(C422="","",IF(ISNA(MATCH(C422,Tenants!$A$5:$A$54,0)),"Unknown unit",INDEX(Tenants!$B$5:$B$54,MATCH(C422,Tenants!$A$5:$A$54,0))))</f>
        <v/>
      </c>
      <c r="E422" s="11" t="n"/>
      <c r="F422" s="7" t="n"/>
      <c r="G422" s="7" t="n"/>
      <c r="H422" s="7" t="n"/>
      <c r="I422" s="15">
        <f>IF(AND(C422&lt;&gt;"",C422=Statement!$B$4),COUNTIF($C$5:C422,Statement!$B$4),"")</f>
        <v/>
      </c>
    </row>
    <row r="423">
      <c r="A423" s="13" t="n"/>
      <c r="B423" s="15">
        <f>IF(OR(A423="",E423=""),"",Setup!$B$4&amp;"-"&amp;TEXT(COUNT($E$5:E423),"0000"))</f>
        <v/>
      </c>
      <c r="C423" s="7" t="n"/>
      <c r="D423" s="15">
        <f>IF(C423="","",IF(ISNA(MATCH(C423,Tenants!$A$5:$A$54,0)),"Unknown unit",INDEX(Tenants!$B$5:$B$54,MATCH(C423,Tenants!$A$5:$A$54,0))))</f>
        <v/>
      </c>
      <c r="E423" s="11" t="n"/>
      <c r="F423" s="7" t="n"/>
      <c r="G423" s="7" t="n"/>
      <c r="H423" s="7" t="n"/>
      <c r="I423" s="15">
        <f>IF(AND(C423&lt;&gt;"",C423=Statement!$B$4),COUNTIF($C$5:C423,Statement!$B$4),"")</f>
        <v/>
      </c>
    </row>
    <row r="424">
      <c r="A424" s="13" t="n"/>
      <c r="B424" s="15">
        <f>IF(OR(A424="",E424=""),"",Setup!$B$4&amp;"-"&amp;TEXT(COUNT($E$5:E424),"0000"))</f>
        <v/>
      </c>
      <c r="C424" s="7" t="n"/>
      <c r="D424" s="15">
        <f>IF(C424="","",IF(ISNA(MATCH(C424,Tenants!$A$5:$A$54,0)),"Unknown unit",INDEX(Tenants!$B$5:$B$54,MATCH(C424,Tenants!$A$5:$A$54,0))))</f>
        <v/>
      </c>
      <c r="E424" s="11" t="n"/>
      <c r="F424" s="7" t="n"/>
      <c r="G424" s="7" t="n"/>
      <c r="H424" s="7" t="n"/>
      <c r="I424" s="15">
        <f>IF(AND(C424&lt;&gt;"",C424=Statement!$B$4),COUNTIF($C$5:C424,Statement!$B$4),"")</f>
        <v/>
      </c>
    </row>
    <row r="425">
      <c r="A425" s="13" t="n"/>
      <c r="B425" s="15">
        <f>IF(OR(A425="",E425=""),"",Setup!$B$4&amp;"-"&amp;TEXT(COUNT($E$5:E425),"0000"))</f>
        <v/>
      </c>
      <c r="C425" s="7" t="n"/>
      <c r="D425" s="15">
        <f>IF(C425="","",IF(ISNA(MATCH(C425,Tenants!$A$5:$A$54,0)),"Unknown unit",INDEX(Tenants!$B$5:$B$54,MATCH(C425,Tenants!$A$5:$A$54,0))))</f>
        <v/>
      </c>
      <c r="E425" s="11" t="n"/>
      <c r="F425" s="7" t="n"/>
      <c r="G425" s="7" t="n"/>
      <c r="H425" s="7" t="n"/>
      <c r="I425" s="15">
        <f>IF(AND(C425&lt;&gt;"",C425=Statement!$B$4),COUNTIF($C$5:C425,Statement!$B$4),"")</f>
        <v/>
      </c>
    </row>
    <row r="426">
      <c r="A426" s="13" t="n"/>
      <c r="B426" s="15">
        <f>IF(OR(A426="",E426=""),"",Setup!$B$4&amp;"-"&amp;TEXT(COUNT($E$5:E426),"0000"))</f>
        <v/>
      </c>
      <c r="C426" s="7" t="n"/>
      <c r="D426" s="15">
        <f>IF(C426="","",IF(ISNA(MATCH(C426,Tenants!$A$5:$A$54,0)),"Unknown unit",INDEX(Tenants!$B$5:$B$54,MATCH(C426,Tenants!$A$5:$A$54,0))))</f>
        <v/>
      </c>
      <c r="E426" s="11" t="n"/>
      <c r="F426" s="7" t="n"/>
      <c r="G426" s="7" t="n"/>
      <c r="H426" s="7" t="n"/>
      <c r="I426" s="15">
        <f>IF(AND(C426&lt;&gt;"",C426=Statement!$B$4),COUNTIF($C$5:C426,Statement!$B$4),"")</f>
        <v/>
      </c>
    </row>
    <row r="427">
      <c r="A427" s="13" t="n"/>
      <c r="B427" s="15">
        <f>IF(OR(A427="",E427=""),"",Setup!$B$4&amp;"-"&amp;TEXT(COUNT($E$5:E427),"0000"))</f>
        <v/>
      </c>
      <c r="C427" s="7" t="n"/>
      <c r="D427" s="15">
        <f>IF(C427="","",IF(ISNA(MATCH(C427,Tenants!$A$5:$A$54,0)),"Unknown unit",INDEX(Tenants!$B$5:$B$54,MATCH(C427,Tenants!$A$5:$A$54,0))))</f>
        <v/>
      </c>
      <c r="E427" s="11" t="n"/>
      <c r="F427" s="7" t="n"/>
      <c r="G427" s="7" t="n"/>
      <c r="H427" s="7" t="n"/>
      <c r="I427" s="15">
        <f>IF(AND(C427&lt;&gt;"",C427=Statement!$B$4),COUNTIF($C$5:C427,Statement!$B$4),"")</f>
        <v/>
      </c>
    </row>
    <row r="428">
      <c r="A428" s="13" t="n"/>
      <c r="B428" s="15">
        <f>IF(OR(A428="",E428=""),"",Setup!$B$4&amp;"-"&amp;TEXT(COUNT($E$5:E428),"0000"))</f>
        <v/>
      </c>
      <c r="C428" s="7" t="n"/>
      <c r="D428" s="15">
        <f>IF(C428="","",IF(ISNA(MATCH(C428,Tenants!$A$5:$A$54,0)),"Unknown unit",INDEX(Tenants!$B$5:$B$54,MATCH(C428,Tenants!$A$5:$A$54,0))))</f>
        <v/>
      </c>
      <c r="E428" s="11" t="n"/>
      <c r="F428" s="7" t="n"/>
      <c r="G428" s="7" t="n"/>
      <c r="H428" s="7" t="n"/>
      <c r="I428" s="15">
        <f>IF(AND(C428&lt;&gt;"",C428=Statement!$B$4),COUNTIF($C$5:C428,Statement!$B$4),"")</f>
        <v/>
      </c>
    </row>
    <row r="429">
      <c r="A429" s="13" t="n"/>
      <c r="B429" s="15">
        <f>IF(OR(A429="",E429=""),"",Setup!$B$4&amp;"-"&amp;TEXT(COUNT($E$5:E429),"0000"))</f>
        <v/>
      </c>
      <c r="C429" s="7" t="n"/>
      <c r="D429" s="15">
        <f>IF(C429="","",IF(ISNA(MATCH(C429,Tenants!$A$5:$A$54,0)),"Unknown unit",INDEX(Tenants!$B$5:$B$54,MATCH(C429,Tenants!$A$5:$A$54,0))))</f>
        <v/>
      </c>
      <c r="E429" s="11" t="n"/>
      <c r="F429" s="7" t="n"/>
      <c r="G429" s="7" t="n"/>
      <c r="H429" s="7" t="n"/>
      <c r="I429" s="15">
        <f>IF(AND(C429&lt;&gt;"",C429=Statement!$B$4),COUNTIF($C$5:C429,Statement!$B$4),"")</f>
        <v/>
      </c>
    </row>
    <row r="430">
      <c r="A430" s="13" t="n"/>
      <c r="B430" s="15">
        <f>IF(OR(A430="",E430=""),"",Setup!$B$4&amp;"-"&amp;TEXT(COUNT($E$5:E430),"0000"))</f>
        <v/>
      </c>
      <c r="C430" s="7" t="n"/>
      <c r="D430" s="15">
        <f>IF(C430="","",IF(ISNA(MATCH(C430,Tenants!$A$5:$A$54,0)),"Unknown unit",INDEX(Tenants!$B$5:$B$54,MATCH(C430,Tenants!$A$5:$A$54,0))))</f>
        <v/>
      </c>
      <c r="E430" s="11" t="n"/>
      <c r="F430" s="7" t="n"/>
      <c r="G430" s="7" t="n"/>
      <c r="H430" s="7" t="n"/>
      <c r="I430" s="15">
        <f>IF(AND(C430&lt;&gt;"",C430=Statement!$B$4),COUNTIF($C$5:C430,Statement!$B$4),"")</f>
        <v/>
      </c>
    </row>
    <row r="431">
      <c r="A431" s="13" t="n"/>
      <c r="B431" s="15">
        <f>IF(OR(A431="",E431=""),"",Setup!$B$4&amp;"-"&amp;TEXT(COUNT($E$5:E431),"0000"))</f>
        <v/>
      </c>
      <c r="C431" s="7" t="n"/>
      <c r="D431" s="15">
        <f>IF(C431="","",IF(ISNA(MATCH(C431,Tenants!$A$5:$A$54,0)),"Unknown unit",INDEX(Tenants!$B$5:$B$54,MATCH(C431,Tenants!$A$5:$A$54,0))))</f>
        <v/>
      </c>
      <c r="E431" s="11" t="n"/>
      <c r="F431" s="7" t="n"/>
      <c r="G431" s="7" t="n"/>
      <c r="H431" s="7" t="n"/>
      <c r="I431" s="15">
        <f>IF(AND(C431&lt;&gt;"",C431=Statement!$B$4),COUNTIF($C$5:C431,Statement!$B$4),"")</f>
        <v/>
      </c>
    </row>
    <row r="432">
      <c r="A432" s="13" t="n"/>
      <c r="B432" s="15">
        <f>IF(OR(A432="",E432=""),"",Setup!$B$4&amp;"-"&amp;TEXT(COUNT($E$5:E432),"0000"))</f>
        <v/>
      </c>
      <c r="C432" s="7" t="n"/>
      <c r="D432" s="15">
        <f>IF(C432="","",IF(ISNA(MATCH(C432,Tenants!$A$5:$A$54,0)),"Unknown unit",INDEX(Tenants!$B$5:$B$54,MATCH(C432,Tenants!$A$5:$A$54,0))))</f>
        <v/>
      </c>
      <c r="E432" s="11" t="n"/>
      <c r="F432" s="7" t="n"/>
      <c r="G432" s="7" t="n"/>
      <c r="H432" s="7" t="n"/>
      <c r="I432" s="15">
        <f>IF(AND(C432&lt;&gt;"",C432=Statement!$B$4),COUNTIF($C$5:C432,Statement!$B$4),"")</f>
        <v/>
      </c>
    </row>
    <row r="433">
      <c r="A433" s="13" t="n"/>
      <c r="B433" s="15">
        <f>IF(OR(A433="",E433=""),"",Setup!$B$4&amp;"-"&amp;TEXT(COUNT($E$5:E433),"0000"))</f>
        <v/>
      </c>
      <c r="C433" s="7" t="n"/>
      <c r="D433" s="15">
        <f>IF(C433="","",IF(ISNA(MATCH(C433,Tenants!$A$5:$A$54,0)),"Unknown unit",INDEX(Tenants!$B$5:$B$54,MATCH(C433,Tenants!$A$5:$A$54,0))))</f>
        <v/>
      </c>
      <c r="E433" s="11" t="n"/>
      <c r="F433" s="7" t="n"/>
      <c r="G433" s="7" t="n"/>
      <c r="H433" s="7" t="n"/>
      <c r="I433" s="15">
        <f>IF(AND(C433&lt;&gt;"",C433=Statement!$B$4),COUNTIF($C$5:C433,Statement!$B$4),"")</f>
        <v/>
      </c>
    </row>
    <row r="434">
      <c r="A434" s="13" t="n"/>
      <c r="B434" s="15">
        <f>IF(OR(A434="",E434=""),"",Setup!$B$4&amp;"-"&amp;TEXT(COUNT($E$5:E434),"0000"))</f>
        <v/>
      </c>
      <c r="C434" s="7" t="n"/>
      <c r="D434" s="15">
        <f>IF(C434="","",IF(ISNA(MATCH(C434,Tenants!$A$5:$A$54,0)),"Unknown unit",INDEX(Tenants!$B$5:$B$54,MATCH(C434,Tenants!$A$5:$A$54,0))))</f>
        <v/>
      </c>
      <c r="E434" s="11" t="n"/>
      <c r="F434" s="7" t="n"/>
      <c r="G434" s="7" t="n"/>
      <c r="H434" s="7" t="n"/>
      <c r="I434" s="15">
        <f>IF(AND(C434&lt;&gt;"",C434=Statement!$B$4),COUNTIF($C$5:C434,Statement!$B$4),"")</f>
        <v/>
      </c>
    </row>
    <row r="435">
      <c r="A435" s="13" t="n"/>
      <c r="B435" s="15">
        <f>IF(OR(A435="",E435=""),"",Setup!$B$4&amp;"-"&amp;TEXT(COUNT($E$5:E435),"0000"))</f>
        <v/>
      </c>
      <c r="C435" s="7" t="n"/>
      <c r="D435" s="15">
        <f>IF(C435="","",IF(ISNA(MATCH(C435,Tenants!$A$5:$A$54,0)),"Unknown unit",INDEX(Tenants!$B$5:$B$54,MATCH(C435,Tenants!$A$5:$A$54,0))))</f>
        <v/>
      </c>
      <c r="E435" s="11" t="n"/>
      <c r="F435" s="7" t="n"/>
      <c r="G435" s="7" t="n"/>
      <c r="H435" s="7" t="n"/>
      <c r="I435" s="15">
        <f>IF(AND(C435&lt;&gt;"",C435=Statement!$B$4),COUNTIF($C$5:C435,Statement!$B$4),"")</f>
        <v/>
      </c>
    </row>
    <row r="436">
      <c r="A436" s="13" t="n"/>
      <c r="B436" s="15">
        <f>IF(OR(A436="",E436=""),"",Setup!$B$4&amp;"-"&amp;TEXT(COUNT($E$5:E436),"0000"))</f>
        <v/>
      </c>
      <c r="C436" s="7" t="n"/>
      <c r="D436" s="15">
        <f>IF(C436="","",IF(ISNA(MATCH(C436,Tenants!$A$5:$A$54,0)),"Unknown unit",INDEX(Tenants!$B$5:$B$54,MATCH(C436,Tenants!$A$5:$A$54,0))))</f>
        <v/>
      </c>
      <c r="E436" s="11" t="n"/>
      <c r="F436" s="7" t="n"/>
      <c r="G436" s="7" t="n"/>
      <c r="H436" s="7" t="n"/>
      <c r="I436" s="15">
        <f>IF(AND(C436&lt;&gt;"",C436=Statement!$B$4),COUNTIF($C$5:C436,Statement!$B$4),"")</f>
        <v/>
      </c>
    </row>
    <row r="437">
      <c r="A437" s="13" t="n"/>
      <c r="B437" s="15">
        <f>IF(OR(A437="",E437=""),"",Setup!$B$4&amp;"-"&amp;TEXT(COUNT($E$5:E437),"0000"))</f>
        <v/>
      </c>
      <c r="C437" s="7" t="n"/>
      <c r="D437" s="15">
        <f>IF(C437="","",IF(ISNA(MATCH(C437,Tenants!$A$5:$A$54,0)),"Unknown unit",INDEX(Tenants!$B$5:$B$54,MATCH(C437,Tenants!$A$5:$A$54,0))))</f>
        <v/>
      </c>
      <c r="E437" s="11" t="n"/>
      <c r="F437" s="7" t="n"/>
      <c r="G437" s="7" t="n"/>
      <c r="H437" s="7" t="n"/>
      <c r="I437" s="15">
        <f>IF(AND(C437&lt;&gt;"",C437=Statement!$B$4),COUNTIF($C$5:C437,Statement!$B$4),"")</f>
        <v/>
      </c>
    </row>
    <row r="438">
      <c r="A438" s="13" t="n"/>
      <c r="B438" s="15">
        <f>IF(OR(A438="",E438=""),"",Setup!$B$4&amp;"-"&amp;TEXT(COUNT($E$5:E438),"0000"))</f>
        <v/>
      </c>
      <c r="C438" s="7" t="n"/>
      <c r="D438" s="15">
        <f>IF(C438="","",IF(ISNA(MATCH(C438,Tenants!$A$5:$A$54,0)),"Unknown unit",INDEX(Tenants!$B$5:$B$54,MATCH(C438,Tenants!$A$5:$A$54,0))))</f>
        <v/>
      </c>
      <c r="E438" s="11" t="n"/>
      <c r="F438" s="7" t="n"/>
      <c r="G438" s="7" t="n"/>
      <c r="H438" s="7" t="n"/>
      <c r="I438" s="15">
        <f>IF(AND(C438&lt;&gt;"",C438=Statement!$B$4),COUNTIF($C$5:C438,Statement!$B$4),"")</f>
        <v/>
      </c>
    </row>
    <row r="439">
      <c r="A439" s="13" t="n"/>
      <c r="B439" s="15">
        <f>IF(OR(A439="",E439=""),"",Setup!$B$4&amp;"-"&amp;TEXT(COUNT($E$5:E439),"0000"))</f>
        <v/>
      </c>
      <c r="C439" s="7" t="n"/>
      <c r="D439" s="15">
        <f>IF(C439="","",IF(ISNA(MATCH(C439,Tenants!$A$5:$A$54,0)),"Unknown unit",INDEX(Tenants!$B$5:$B$54,MATCH(C439,Tenants!$A$5:$A$54,0))))</f>
        <v/>
      </c>
      <c r="E439" s="11" t="n"/>
      <c r="F439" s="7" t="n"/>
      <c r="G439" s="7" t="n"/>
      <c r="H439" s="7" t="n"/>
      <c r="I439" s="15">
        <f>IF(AND(C439&lt;&gt;"",C439=Statement!$B$4),COUNTIF($C$5:C439,Statement!$B$4),"")</f>
        <v/>
      </c>
    </row>
    <row r="440">
      <c r="A440" s="13" t="n"/>
      <c r="B440" s="15">
        <f>IF(OR(A440="",E440=""),"",Setup!$B$4&amp;"-"&amp;TEXT(COUNT($E$5:E440),"0000"))</f>
        <v/>
      </c>
      <c r="C440" s="7" t="n"/>
      <c r="D440" s="15">
        <f>IF(C440="","",IF(ISNA(MATCH(C440,Tenants!$A$5:$A$54,0)),"Unknown unit",INDEX(Tenants!$B$5:$B$54,MATCH(C440,Tenants!$A$5:$A$54,0))))</f>
        <v/>
      </c>
      <c r="E440" s="11" t="n"/>
      <c r="F440" s="7" t="n"/>
      <c r="G440" s="7" t="n"/>
      <c r="H440" s="7" t="n"/>
      <c r="I440" s="15">
        <f>IF(AND(C440&lt;&gt;"",C440=Statement!$B$4),COUNTIF($C$5:C440,Statement!$B$4),"")</f>
        <v/>
      </c>
    </row>
    <row r="441">
      <c r="A441" s="13" t="n"/>
      <c r="B441" s="15">
        <f>IF(OR(A441="",E441=""),"",Setup!$B$4&amp;"-"&amp;TEXT(COUNT($E$5:E441),"0000"))</f>
        <v/>
      </c>
      <c r="C441" s="7" t="n"/>
      <c r="D441" s="15">
        <f>IF(C441="","",IF(ISNA(MATCH(C441,Tenants!$A$5:$A$54,0)),"Unknown unit",INDEX(Tenants!$B$5:$B$54,MATCH(C441,Tenants!$A$5:$A$54,0))))</f>
        <v/>
      </c>
      <c r="E441" s="11" t="n"/>
      <c r="F441" s="7" t="n"/>
      <c r="G441" s="7" t="n"/>
      <c r="H441" s="7" t="n"/>
      <c r="I441" s="15">
        <f>IF(AND(C441&lt;&gt;"",C441=Statement!$B$4),COUNTIF($C$5:C441,Statement!$B$4),"")</f>
        <v/>
      </c>
    </row>
    <row r="442">
      <c r="A442" s="13" t="n"/>
      <c r="B442" s="15">
        <f>IF(OR(A442="",E442=""),"",Setup!$B$4&amp;"-"&amp;TEXT(COUNT($E$5:E442),"0000"))</f>
        <v/>
      </c>
      <c r="C442" s="7" t="n"/>
      <c r="D442" s="15">
        <f>IF(C442="","",IF(ISNA(MATCH(C442,Tenants!$A$5:$A$54,0)),"Unknown unit",INDEX(Tenants!$B$5:$B$54,MATCH(C442,Tenants!$A$5:$A$54,0))))</f>
        <v/>
      </c>
      <c r="E442" s="11" t="n"/>
      <c r="F442" s="7" t="n"/>
      <c r="G442" s="7" t="n"/>
      <c r="H442" s="7" t="n"/>
      <c r="I442" s="15">
        <f>IF(AND(C442&lt;&gt;"",C442=Statement!$B$4),COUNTIF($C$5:C442,Statement!$B$4),"")</f>
        <v/>
      </c>
    </row>
    <row r="443">
      <c r="A443" s="13" t="n"/>
      <c r="B443" s="15">
        <f>IF(OR(A443="",E443=""),"",Setup!$B$4&amp;"-"&amp;TEXT(COUNT($E$5:E443),"0000"))</f>
        <v/>
      </c>
      <c r="C443" s="7" t="n"/>
      <c r="D443" s="15">
        <f>IF(C443="","",IF(ISNA(MATCH(C443,Tenants!$A$5:$A$54,0)),"Unknown unit",INDEX(Tenants!$B$5:$B$54,MATCH(C443,Tenants!$A$5:$A$54,0))))</f>
        <v/>
      </c>
      <c r="E443" s="11" t="n"/>
      <c r="F443" s="7" t="n"/>
      <c r="G443" s="7" t="n"/>
      <c r="H443" s="7" t="n"/>
      <c r="I443" s="15">
        <f>IF(AND(C443&lt;&gt;"",C443=Statement!$B$4),COUNTIF($C$5:C443,Statement!$B$4),"")</f>
        <v/>
      </c>
    </row>
    <row r="444">
      <c r="A444" s="13" t="n"/>
      <c r="B444" s="15">
        <f>IF(OR(A444="",E444=""),"",Setup!$B$4&amp;"-"&amp;TEXT(COUNT($E$5:E444),"0000"))</f>
        <v/>
      </c>
      <c r="C444" s="7" t="n"/>
      <c r="D444" s="15">
        <f>IF(C444="","",IF(ISNA(MATCH(C444,Tenants!$A$5:$A$54,0)),"Unknown unit",INDEX(Tenants!$B$5:$B$54,MATCH(C444,Tenants!$A$5:$A$54,0))))</f>
        <v/>
      </c>
      <c r="E444" s="11" t="n"/>
      <c r="F444" s="7" t="n"/>
      <c r="G444" s="7" t="n"/>
      <c r="H444" s="7" t="n"/>
      <c r="I444" s="15">
        <f>IF(AND(C444&lt;&gt;"",C444=Statement!$B$4),COUNTIF($C$5:C444,Statement!$B$4),"")</f>
        <v/>
      </c>
    </row>
    <row r="445">
      <c r="A445" s="13" t="n"/>
      <c r="B445" s="15">
        <f>IF(OR(A445="",E445=""),"",Setup!$B$4&amp;"-"&amp;TEXT(COUNT($E$5:E445),"0000"))</f>
        <v/>
      </c>
      <c r="C445" s="7" t="n"/>
      <c r="D445" s="15">
        <f>IF(C445="","",IF(ISNA(MATCH(C445,Tenants!$A$5:$A$54,0)),"Unknown unit",INDEX(Tenants!$B$5:$B$54,MATCH(C445,Tenants!$A$5:$A$54,0))))</f>
        <v/>
      </c>
      <c r="E445" s="11" t="n"/>
      <c r="F445" s="7" t="n"/>
      <c r="G445" s="7" t="n"/>
      <c r="H445" s="7" t="n"/>
      <c r="I445" s="15">
        <f>IF(AND(C445&lt;&gt;"",C445=Statement!$B$4),COUNTIF($C$5:C445,Statement!$B$4),"")</f>
        <v/>
      </c>
    </row>
    <row r="446">
      <c r="A446" s="13" t="n"/>
      <c r="B446" s="15">
        <f>IF(OR(A446="",E446=""),"",Setup!$B$4&amp;"-"&amp;TEXT(COUNT($E$5:E446),"0000"))</f>
        <v/>
      </c>
      <c r="C446" s="7" t="n"/>
      <c r="D446" s="15">
        <f>IF(C446="","",IF(ISNA(MATCH(C446,Tenants!$A$5:$A$54,0)),"Unknown unit",INDEX(Tenants!$B$5:$B$54,MATCH(C446,Tenants!$A$5:$A$54,0))))</f>
        <v/>
      </c>
      <c r="E446" s="11" t="n"/>
      <c r="F446" s="7" t="n"/>
      <c r="G446" s="7" t="n"/>
      <c r="H446" s="7" t="n"/>
      <c r="I446" s="15">
        <f>IF(AND(C446&lt;&gt;"",C446=Statement!$B$4),COUNTIF($C$5:C446,Statement!$B$4),"")</f>
        <v/>
      </c>
    </row>
    <row r="447">
      <c r="A447" s="13" t="n"/>
      <c r="B447" s="15">
        <f>IF(OR(A447="",E447=""),"",Setup!$B$4&amp;"-"&amp;TEXT(COUNT($E$5:E447),"0000"))</f>
        <v/>
      </c>
      <c r="C447" s="7" t="n"/>
      <c r="D447" s="15">
        <f>IF(C447="","",IF(ISNA(MATCH(C447,Tenants!$A$5:$A$54,0)),"Unknown unit",INDEX(Tenants!$B$5:$B$54,MATCH(C447,Tenants!$A$5:$A$54,0))))</f>
        <v/>
      </c>
      <c r="E447" s="11" t="n"/>
      <c r="F447" s="7" t="n"/>
      <c r="G447" s="7" t="n"/>
      <c r="H447" s="7" t="n"/>
      <c r="I447" s="15">
        <f>IF(AND(C447&lt;&gt;"",C447=Statement!$B$4),COUNTIF($C$5:C447,Statement!$B$4),"")</f>
        <v/>
      </c>
    </row>
    <row r="448">
      <c r="A448" s="13" t="n"/>
      <c r="B448" s="15">
        <f>IF(OR(A448="",E448=""),"",Setup!$B$4&amp;"-"&amp;TEXT(COUNT($E$5:E448),"0000"))</f>
        <v/>
      </c>
      <c r="C448" s="7" t="n"/>
      <c r="D448" s="15">
        <f>IF(C448="","",IF(ISNA(MATCH(C448,Tenants!$A$5:$A$54,0)),"Unknown unit",INDEX(Tenants!$B$5:$B$54,MATCH(C448,Tenants!$A$5:$A$54,0))))</f>
        <v/>
      </c>
      <c r="E448" s="11" t="n"/>
      <c r="F448" s="7" t="n"/>
      <c r="G448" s="7" t="n"/>
      <c r="H448" s="7" t="n"/>
      <c r="I448" s="15">
        <f>IF(AND(C448&lt;&gt;"",C448=Statement!$B$4),COUNTIF($C$5:C448,Statement!$B$4),"")</f>
        <v/>
      </c>
    </row>
    <row r="449">
      <c r="A449" s="13" t="n"/>
      <c r="B449" s="15">
        <f>IF(OR(A449="",E449=""),"",Setup!$B$4&amp;"-"&amp;TEXT(COUNT($E$5:E449),"0000"))</f>
        <v/>
      </c>
      <c r="C449" s="7" t="n"/>
      <c r="D449" s="15">
        <f>IF(C449="","",IF(ISNA(MATCH(C449,Tenants!$A$5:$A$54,0)),"Unknown unit",INDEX(Tenants!$B$5:$B$54,MATCH(C449,Tenants!$A$5:$A$54,0))))</f>
        <v/>
      </c>
      <c r="E449" s="11" t="n"/>
      <c r="F449" s="7" t="n"/>
      <c r="G449" s="7" t="n"/>
      <c r="H449" s="7" t="n"/>
      <c r="I449" s="15">
        <f>IF(AND(C449&lt;&gt;"",C449=Statement!$B$4),COUNTIF($C$5:C449,Statement!$B$4),"")</f>
        <v/>
      </c>
    </row>
    <row r="450">
      <c r="A450" s="13" t="n"/>
      <c r="B450" s="15">
        <f>IF(OR(A450="",E450=""),"",Setup!$B$4&amp;"-"&amp;TEXT(COUNT($E$5:E450),"0000"))</f>
        <v/>
      </c>
      <c r="C450" s="7" t="n"/>
      <c r="D450" s="15">
        <f>IF(C450="","",IF(ISNA(MATCH(C450,Tenants!$A$5:$A$54,0)),"Unknown unit",INDEX(Tenants!$B$5:$B$54,MATCH(C450,Tenants!$A$5:$A$54,0))))</f>
        <v/>
      </c>
      <c r="E450" s="11" t="n"/>
      <c r="F450" s="7" t="n"/>
      <c r="G450" s="7" t="n"/>
      <c r="H450" s="7" t="n"/>
      <c r="I450" s="15">
        <f>IF(AND(C450&lt;&gt;"",C450=Statement!$B$4),COUNTIF($C$5:C450,Statement!$B$4),"")</f>
        <v/>
      </c>
    </row>
    <row r="451">
      <c r="A451" s="13" t="n"/>
      <c r="B451" s="15">
        <f>IF(OR(A451="",E451=""),"",Setup!$B$4&amp;"-"&amp;TEXT(COUNT($E$5:E451),"0000"))</f>
        <v/>
      </c>
      <c r="C451" s="7" t="n"/>
      <c r="D451" s="15">
        <f>IF(C451="","",IF(ISNA(MATCH(C451,Tenants!$A$5:$A$54,0)),"Unknown unit",INDEX(Tenants!$B$5:$B$54,MATCH(C451,Tenants!$A$5:$A$54,0))))</f>
        <v/>
      </c>
      <c r="E451" s="11" t="n"/>
      <c r="F451" s="7" t="n"/>
      <c r="G451" s="7" t="n"/>
      <c r="H451" s="7" t="n"/>
      <c r="I451" s="15">
        <f>IF(AND(C451&lt;&gt;"",C451=Statement!$B$4),COUNTIF($C$5:C451,Statement!$B$4),"")</f>
        <v/>
      </c>
    </row>
    <row r="452">
      <c r="A452" s="13" t="n"/>
      <c r="B452" s="15">
        <f>IF(OR(A452="",E452=""),"",Setup!$B$4&amp;"-"&amp;TEXT(COUNT($E$5:E452),"0000"))</f>
        <v/>
      </c>
      <c r="C452" s="7" t="n"/>
      <c r="D452" s="15">
        <f>IF(C452="","",IF(ISNA(MATCH(C452,Tenants!$A$5:$A$54,0)),"Unknown unit",INDEX(Tenants!$B$5:$B$54,MATCH(C452,Tenants!$A$5:$A$54,0))))</f>
        <v/>
      </c>
      <c r="E452" s="11" t="n"/>
      <c r="F452" s="7" t="n"/>
      <c r="G452" s="7" t="n"/>
      <c r="H452" s="7" t="n"/>
      <c r="I452" s="15">
        <f>IF(AND(C452&lt;&gt;"",C452=Statement!$B$4),COUNTIF($C$5:C452,Statement!$B$4),"")</f>
        <v/>
      </c>
    </row>
    <row r="453">
      <c r="A453" s="13" t="n"/>
      <c r="B453" s="15">
        <f>IF(OR(A453="",E453=""),"",Setup!$B$4&amp;"-"&amp;TEXT(COUNT($E$5:E453),"0000"))</f>
        <v/>
      </c>
      <c r="C453" s="7" t="n"/>
      <c r="D453" s="15">
        <f>IF(C453="","",IF(ISNA(MATCH(C453,Tenants!$A$5:$A$54,0)),"Unknown unit",INDEX(Tenants!$B$5:$B$54,MATCH(C453,Tenants!$A$5:$A$54,0))))</f>
        <v/>
      </c>
      <c r="E453" s="11" t="n"/>
      <c r="F453" s="7" t="n"/>
      <c r="G453" s="7" t="n"/>
      <c r="H453" s="7" t="n"/>
      <c r="I453" s="15">
        <f>IF(AND(C453&lt;&gt;"",C453=Statement!$B$4),COUNTIF($C$5:C453,Statement!$B$4),"")</f>
        <v/>
      </c>
    </row>
    <row r="454">
      <c r="A454" s="13" t="n"/>
      <c r="B454" s="15">
        <f>IF(OR(A454="",E454=""),"",Setup!$B$4&amp;"-"&amp;TEXT(COUNT($E$5:E454),"0000"))</f>
        <v/>
      </c>
      <c r="C454" s="7" t="n"/>
      <c r="D454" s="15">
        <f>IF(C454="","",IF(ISNA(MATCH(C454,Tenants!$A$5:$A$54,0)),"Unknown unit",INDEX(Tenants!$B$5:$B$54,MATCH(C454,Tenants!$A$5:$A$54,0))))</f>
        <v/>
      </c>
      <c r="E454" s="11" t="n"/>
      <c r="F454" s="7" t="n"/>
      <c r="G454" s="7" t="n"/>
      <c r="H454" s="7" t="n"/>
      <c r="I454" s="15">
        <f>IF(AND(C454&lt;&gt;"",C454=Statement!$B$4),COUNTIF($C$5:C454,Statement!$B$4),"")</f>
        <v/>
      </c>
    </row>
    <row r="455">
      <c r="A455" s="13" t="n"/>
      <c r="B455" s="15">
        <f>IF(OR(A455="",E455=""),"",Setup!$B$4&amp;"-"&amp;TEXT(COUNT($E$5:E455),"0000"))</f>
        <v/>
      </c>
      <c r="C455" s="7" t="n"/>
      <c r="D455" s="15">
        <f>IF(C455="","",IF(ISNA(MATCH(C455,Tenants!$A$5:$A$54,0)),"Unknown unit",INDEX(Tenants!$B$5:$B$54,MATCH(C455,Tenants!$A$5:$A$54,0))))</f>
        <v/>
      </c>
      <c r="E455" s="11" t="n"/>
      <c r="F455" s="7" t="n"/>
      <c r="G455" s="7" t="n"/>
      <c r="H455" s="7" t="n"/>
      <c r="I455" s="15">
        <f>IF(AND(C455&lt;&gt;"",C455=Statement!$B$4),COUNTIF($C$5:C455,Statement!$B$4),"")</f>
        <v/>
      </c>
    </row>
    <row r="456">
      <c r="A456" s="13" t="n"/>
      <c r="B456" s="15">
        <f>IF(OR(A456="",E456=""),"",Setup!$B$4&amp;"-"&amp;TEXT(COUNT($E$5:E456),"0000"))</f>
        <v/>
      </c>
      <c r="C456" s="7" t="n"/>
      <c r="D456" s="15">
        <f>IF(C456="","",IF(ISNA(MATCH(C456,Tenants!$A$5:$A$54,0)),"Unknown unit",INDEX(Tenants!$B$5:$B$54,MATCH(C456,Tenants!$A$5:$A$54,0))))</f>
        <v/>
      </c>
      <c r="E456" s="11" t="n"/>
      <c r="F456" s="7" t="n"/>
      <c r="G456" s="7" t="n"/>
      <c r="H456" s="7" t="n"/>
      <c r="I456" s="15">
        <f>IF(AND(C456&lt;&gt;"",C456=Statement!$B$4),COUNTIF($C$5:C456,Statement!$B$4),"")</f>
        <v/>
      </c>
    </row>
    <row r="457">
      <c r="A457" s="13" t="n"/>
      <c r="B457" s="15">
        <f>IF(OR(A457="",E457=""),"",Setup!$B$4&amp;"-"&amp;TEXT(COUNT($E$5:E457),"0000"))</f>
        <v/>
      </c>
      <c r="C457" s="7" t="n"/>
      <c r="D457" s="15">
        <f>IF(C457="","",IF(ISNA(MATCH(C457,Tenants!$A$5:$A$54,0)),"Unknown unit",INDEX(Tenants!$B$5:$B$54,MATCH(C457,Tenants!$A$5:$A$54,0))))</f>
        <v/>
      </c>
      <c r="E457" s="11" t="n"/>
      <c r="F457" s="7" t="n"/>
      <c r="G457" s="7" t="n"/>
      <c r="H457" s="7" t="n"/>
      <c r="I457" s="15">
        <f>IF(AND(C457&lt;&gt;"",C457=Statement!$B$4),COUNTIF($C$5:C457,Statement!$B$4),"")</f>
        <v/>
      </c>
    </row>
    <row r="458">
      <c r="A458" s="13" t="n"/>
      <c r="B458" s="15">
        <f>IF(OR(A458="",E458=""),"",Setup!$B$4&amp;"-"&amp;TEXT(COUNT($E$5:E458),"0000"))</f>
        <v/>
      </c>
      <c r="C458" s="7" t="n"/>
      <c r="D458" s="15">
        <f>IF(C458="","",IF(ISNA(MATCH(C458,Tenants!$A$5:$A$54,0)),"Unknown unit",INDEX(Tenants!$B$5:$B$54,MATCH(C458,Tenants!$A$5:$A$54,0))))</f>
        <v/>
      </c>
      <c r="E458" s="11" t="n"/>
      <c r="F458" s="7" t="n"/>
      <c r="G458" s="7" t="n"/>
      <c r="H458" s="7" t="n"/>
      <c r="I458" s="15">
        <f>IF(AND(C458&lt;&gt;"",C458=Statement!$B$4),COUNTIF($C$5:C458,Statement!$B$4),"")</f>
        <v/>
      </c>
    </row>
    <row r="459">
      <c r="A459" s="13" t="n"/>
      <c r="B459" s="15">
        <f>IF(OR(A459="",E459=""),"",Setup!$B$4&amp;"-"&amp;TEXT(COUNT($E$5:E459),"0000"))</f>
        <v/>
      </c>
      <c r="C459" s="7" t="n"/>
      <c r="D459" s="15">
        <f>IF(C459="","",IF(ISNA(MATCH(C459,Tenants!$A$5:$A$54,0)),"Unknown unit",INDEX(Tenants!$B$5:$B$54,MATCH(C459,Tenants!$A$5:$A$54,0))))</f>
        <v/>
      </c>
      <c r="E459" s="11" t="n"/>
      <c r="F459" s="7" t="n"/>
      <c r="G459" s="7" t="n"/>
      <c r="H459" s="7" t="n"/>
      <c r="I459" s="15">
        <f>IF(AND(C459&lt;&gt;"",C459=Statement!$B$4),COUNTIF($C$5:C459,Statement!$B$4),"")</f>
        <v/>
      </c>
    </row>
    <row r="460">
      <c r="A460" s="13" t="n"/>
      <c r="B460" s="15">
        <f>IF(OR(A460="",E460=""),"",Setup!$B$4&amp;"-"&amp;TEXT(COUNT($E$5:E460),"0000"))</f>
        <v/>
      </c>
      <c r="C460" s="7" t="n"/>
      <c r="D460" s="15">
        <f>IF(C460="","",IF(ISNA(MATCH(C460,Tenants!$A$5:$A$54,0)),"Unknown unit",INDEX(Tenants!$B$5:$B$54,MATCH(C460,Tenants!$A$5:$A$54,0))))</f>
        <v/>
      </c>
      <c r="E460" s="11" t="n"/>
      <c r="F460" s="7" t="n"/>
      <c r="G460" s="7" t="n"/>
      <c r="H460" s="7" t="n"/>
      <c r="I460" s="15">
        <f>IF(AND(C460&lt;&gt;"",C460=Statement!$B$4),COUNTIF($C$5:C460,Statement!$B$4),"")</f>
        <v/>
      </c>
    </row>
    <row r="461">
      <c r="A461" s="13" t="n"/>
      <c r="B461" s="15">
        <f>IF(OR(A461="",E461=""),"",Setup!$B$4&amp;"-"&amp;TEXT(COUNT($E$5:E461),"0000"))</f>
        <v/>
      </c>
      <c r="C461" s="7" t="n"/>
      <c r="D461" s="15">
        <f>IF(C461="","",IF(ISNA(MATCH(C461,Tenants!$A$5:$A$54,0)),"Unknown unit",INDEX(Tenants!$B$5:$B$54,MATCH(C461,Tenants!$A$5:$A$54,0))))</f>
        <v/>
      </c>
      <c r="E461" s="11" t="n"/>
      <c r="F461" s="7" t="n"/>
      <c r="G461" s="7" t="n"/>
      <c r="H461" s="7" t="n"/>
      <c r="I461" s="15">
        <f>IF(AND(C461&lt;&gt;"",C461=Statement!$B$4),COUNTIF($C$5:C461,Statement!$B$4),"")</f>
        <v/>
      </c>
    </row>
    <row r="462">
      <c r="A462" s="13" t="n"/>
      <c r="B462" s="15">
        <f>IF(OR(A462="",E462=""),"",Setup!$B$4&amp;"-"&amp;TEXT(COUNT($E$5:E462),"0000"))</f>
        <v/>
      </c>
      <c r="C462" s="7" t="n"/>
      <c r="D462" s="15">
        <f>IF(C462="","",IF(ISNA(MATCH(C462,Tenants!$A$5:$A$54,0)),"Unknown unit",INDEX(Tenants!$B$5:$B$54,MATCH(C462,Tenants!$A$5:$A$54,0))))</f>
        <v/>
      </c>
      <c r="E462" s="11" t="n"/>
      <c r="F462" s="7" t="n"/>
      <c r="G462" s="7" t="n"/>
      <c r="H462" s="7" t="n"/>
      <c r="I462" s="15">
        <f>IF(AND(C462&lt;&gt;"",C462=Statement!$B$4),COUNTIF($C$5:C462,Statement!$B$4),"")</f>
        <v/>
      </c>
    </row>
    <row r="463">
      <c r="A463" s="13" t="n"/>
      <c r="B463" s="15">
        <f>IF(OR(A463="",E463=""),"",Setup!$B$4&amp;"-"&amp;TEXT(COUNT($E$5:E463),"0000"))</f>
        <v/>
      </c>
      <c r="C463" s="7" t="n"/>
      <c r="D463" s="15">
        <f>IF(C463="","",IF(ISNA(MATCH(C463,Tenants!$A$5:$A$54,0)),"Unknown unit",INDEX(Tenants!$B$5:$B$54,MATCH(C463,Tenants!$A$5:$A$54,0))))</f>
        <v/>
      </c>
      <c r="E463" s="11" t="n"/>
      <c r="F463" s="7" t="n"/>
      <c r="G463" s="7" t="n"/>
      <c r="H463" s="7" t="n"/>
      <c r="I463" s="15">
        <f>IF(AND(C463&lt;&gt;"",C463=Statement!$B$4),COUNTIF($C$5:C463,Statement!$B$4),"")</f>
        <v/>
      </c>
    </row>
    <row r="464">
      <c r="A464" s="13" t="n"/>
      <c r="B464" s="15">
        <f>IF(OR(A464="",E464=""),"",Setup!$B$4&amp;"-"&amp;TEXT(COUNT($E$5:E464),"0000"))</f>
        <v/>
      </c>
      <c r="C464" s="7" t="n"/>
      <c r="D464" s="15">
        <f>IF(C464="","",IF(ISNA(MATCH(C464,Tenants!$A$5:$A$54,0)),"Unknown unit",INDEX(Tenants!$B$5:$B$54,MATCH(C464,Tenants!$A$5:$A$54,0))))</f>
        <v/>
      </c>
      <c r="E464" s="11" t="n"/>
      <c r="F464" s="7" t="n"/>
      <c r="G464" s="7" t="n"/>
      <c r="H464" s="7" t="n"/>
      <c r="I464" s="15">
        <f>IF(AND(C464&lt;&gt;"",C464=Statement!$B$4),COUNTIF($C$5:C464,Statement!$B$4),"")</f>
        <v/>
      </c>
    </row>
    <row r="465">
      <c r="A465" s="13" t="n"/>
      <c r="B465" s="15">
        <f>IF(OR(A465="",E465=""),"",Setup!$B$4&amp;"-"&amp;TEXT(COUNT($E$5:E465),"0000"))</f>
        <v/>
      </c>
      <c r="C465" s="7" t="n"/>
      <c r="D465" s="15">
        <f>IF(C465="","",IF(ISNA(MATCH(C465,Tenants!$A$5:$A$54,0)),"Unknown unit",INDEX(Tenants!$B$5:$B$54,MATCH(C465,Tenants!$A$5:$A$54,0))))</f>
        <v/>
      </c>
      <c r="E465" s="11" t="n"/>
      <c r="F465" s="7" t="n"/>
      <c r="G465" s="7" t="n"/>
      <c r="H465" s="7" t="n"/>
      <c r="I465" s="15">
        <f>IF(AND(C465&lt;&gt;"",C465=Statement!$B$4),COUNTIF($C$5:C465,Statement!$B$4),"")</f>
        <v/>
      </c>
    </row>
    <row r="466">
      <c r="A466" s="13" t="n"/>
      <c r="B466" s="15">
        <f>IF(OR(A466="",E466=""),"",Setup!$B$4&amp;"-"&amp;TEXT(COUNT($E$5:E466),"0000"))</f>
        <v/>
      </c>
      <c r="C466" s="7" t="n"/>
      <c r="D466" s="15">
        <f>IF(C466="","",IF(ISNA(MATCH(C466,Tenants!$A$5:$A$54,0)),"Unknown unit",INDEX(Tenants!$B$5:$B$54,MATCH(C466,Tenants!$A$5:$A$54,0))))</f>
        <v/>
      </c>
      <c r="E466" s="11" t="n"/>
      <c r="F466" s="7" t="n"/>
      <c r="G466" s="7" t="n"/>
      <c r="H466" s="7" t="n"/>
      <c r="I466" s="15">
        <f>IF(AND(C466&lt;&gt;"",C466=Statement!$B$4),COUNTIF($C$5:C466,Statement!$B$4),"")</f>
        <v/>
      </c>
    </row>
    <row r="467">
      <c r="A467" s="13" t="n"/>
      <c r="B467" s="15">
        <f>IF(OR(A467="",E467=""),"",Setup!$B$4&amp;"-"&amp;TEXT(COUNT($E$5:E467),"0000"))</f>
        <v/>
      </c>
      <c r="C467" s="7" t="n"/>
      <c r="D467" s="15">
        <f>IF(C467="","",IF(ISNA(MATCH(C467,Tenants!$A$5:$A$54,0)),"Unknown unit",INDEX(Tenants!$B$5:$B$54,MATCH(C467,Tenants!$A$5:$A$54,0))))</f>
        <v/>
      </c>
      <c r="E467" s="11" t="n"/>
      <c r="F467" s="7" t="n"/>
      <c r="G467" s="7" t="n"/>
      <c r="H467" s="7" t="n"/>
      <c r="I467" s="15">
        <f>IF(AND(C467&lt;&gt;"",C467=Statement!$B$4),COUNTIF($C$5:C467,Statement!$B$4),"")</f>
        <v/>
      </c>
    </row>
    <row r="468">
      <c r="A468" s="13" t="n"/>
      <c r="B468" s="15">
        <f>IF(OR(A468="",E468=""),"",Setup!$B$4&amp;"-"&amp;TEXT(COUNT($E$5:E468),"0000"))</f>
        <v/>
      </c>
      <c r="C468" s="7" t="n"/>
      <c r="D468" s="15">
        <f>IF(C468="","",IF(ISNA(MATCH(C468,Tenants!$A$5:$A$54,0)),"Unknown unit",INDEX(Tenants!$B$5:$B$54,MATCH(C468,Tenants!$A$5:$A$54,0))))</f>
        <v/>
      </c>
      <c r="E468" s="11" t="n"/>
      <c r="F468" s="7" t="n"/>
      <c r="G468" s="7" t="n"/>
      <c r="H468" s="7" t="n"/>
      <c r="I468" s="15">
        <f>IF(AND(C468&lt;&gt;"",C468=Statement!$B$4),COUNTIF($C$5:C468,Statement!$B$4),"")</f>
        <v/>
      </c>
    </row>
    <row r="469">
      <c r="A469" s="13" t="n"/>
      <c r="B469" s="15">
        <f>IF(OR(A469="",E469=""),"",Setup!$B$4&amp;"-"&amp;TEXT(COUNT($E$5:E469),"0000"))</f>
        <v/>
      </c>
      <c r="C469" s="7" t="n"/>
      <c r="D469" s="15">
        <f>IF(C469="","",IF(ISNA(MATCH(C469,Tenants!$A$5:$A$54,0)),"Unknown unit",INDEX(Tenants!$B$5:$B$54,MATCH(C469,Tenants!$A$5:$A$54,0))))</f>
        <v/>
      </c>
      <c r="E469" s="11" t="n"/>
      <c r="F469" s="7" t="n"/>
      <c r="G469" s="7" t="n"/>
      <c r="H469" s="7" t="n"/>
      <c r="I469" s="15">
        <f>IF(AND(C469&lt;&gt;"",C469=Statement!$B$4),COUNTIF($C$5:C469,Statement!$B$4),"")</f>
        <v/>
      </c>
    </row>
    <row r="470">
      <c r="A470" s="13" t="n"/>
      <c r="B470" s="15">
        <f>IF(OR(A470="",E470=""),"",Setup!$B$4&amp;"-"&amp;TEXT(COUNT($E$5:E470),"0000"))</f>
        <v/>
      </c>
      <c r="C470" s="7" t="n"/>
      <c r="D470" s="15">
        <f>IF(C470="","",IF(ISNA(MATCH(C470,Tenants!$A$5:$A$54,0)),"Unknown unit",INDEX(Tenants!$B$5:$B$54,MATCH(C470,Tenants!$A$5:$A$54,0))))</f>
        <v/>
      </c>
      <c r="E470" s="11" t="n"/>
      <c r="F470" s="7" t="n"/>
      <c r="G470" s="7" t="n"/>
      <c r="H470" s="7" t="n"/>
      <c r="I470" s="15">
        <f>IF(AND(C470&lt;&gt;"",C470=Statement!$B$4),COUNTIF($C$5:C470,Statement!$B$4),"")</f>
        <v/>
      </c>
    </row>
    <row r="471">
      <c r="A471" s="13" t="n"/>
      <c r="B471" s="15">
        <f>IF(OR(A471="",E471=""),"",Setup!$B$4&amp;"-"&amp;TEXT(COUNT($E$5:E471),"0000"))</f>
        <v/>
      </c>
      <c r="C471" s="7" t="n"/>
      <c r="D471" s="15">
        <f>IF(C471="","",IF(ISNA(MATCH(C471,Tenants!$A$5:$A$54,0)),"Unknown unit",INDEX(Tenants!$B$5:$B$54,MATCH(C471,Tenants!$A$5:$A$54,0))))</f>
        <v/>
      </c>
      <c r="E471" s="11" t="n"/>
      <c r="F471" s="7" t="n"/>
      <c r="G471" s="7" t="n"/>
      <c r="H471" s="7" t="n"/>
      <c r="I471" s="15">
        <f>IF(AND(C471&lt;&gt;"",C471=Statement!$B$4),COUNTIF($C$5:C471,Statement!$B$4),"")</f>
        <v/>
      </c>
    </row>
    <row r="472">
      <c r="A472" s="13" t="n"/>
      <c r="B472" s="15">
        <f>IF(OR(A472="",E472=""),"",Setup!$B$4&amp;"-"&amp;TEXT(COUNT($E$5:E472),"0000"))</f>
        <v/>
      </c>
      <c r="C472" s="7" t="n"/>
      <c r="D472" s="15">
        <f>IF(C472="","",IF(ISNA(MATCH(C472,Tenants!$A$5:$A$54,0)),"Unknown unit",INDEX(Tenants!$B$5:$B$54,MATCH(C472,Tenants!$A$5:$A$54,0))))</f>
        <v/>
      </c>
      <c r="E472" s="11" t="n"/>
      <c r="F472" s="7" t="n"/>
      <c r="G472" s="7" t="n"/>
      <c r="H472" s="7" t="n"/>
      <c r="I472" s="15">
        <f>IF(AND(C472&lt;&gt;"",C472=Statement!$B$4),COUNTIF($C$5:C472,Statement!$B$4),"")</f>
        <v/>
      </c>
    </row>
    <row r="473">
      <c r="A473" s="13" t="n"/>
      <c r="B473" s="15">
        <f>IF(OR(A473="",E473=""),"",Setup!$B$4&amp;"-"&amp;TEXT(COUNT($E$5:E473),"0000"))</f>
        <v/>
      </c>
      <c r="C473" s="7" t="n"/>
      <c r="D473" s="15">
        <f>IF(C473="","",IF(ISNA(MATCH(C473,Tenants!$A$5:$A$54,0)),"Unknown unit",INDEX(Tenants!$B$5:$B$54,MATCH(C473,Tenants!$A$5:$A$54,0))))</f>
        <v/>
      </c>
      <c r="E473" s="11" t="n"/>
      <c r="F473" s="7" t="n"/>
      <c r="G473" s="7" t="n"/>
      <c r="H473" s="7" t="n"/>
      <c r="I473" s="15">
        <f>IF(AND(C473&lt;&gt;"",C473=Statement!$B$4),COUNTIF($C$5:C473,Statement!$B$4),"")</f>
        <v/>
      </c>
    </row>
    <row r="474">
      <c r="A474" s="13" t="n"/>
      <c r="B474" s="15">
        <f>IF(OR(A474="",E474=""),"",Setup!$B$4&amp;"-"&amp;TEXT(COUNT($E$5:E474),"0000"))</f>
        <v/>
      </c>
      <c r="C474" s="7" t="n"/>
      <c r="D474" s="15">
        <f>IF(C474="","",IF(ISNA(MATCH(C474,Tenants!$A$5:$A$54,0)),"Unknown unit",INDEX(Tenants!$B$5:$B$54,MATCH(C474,Tenants!$A$5:$A$54,0))))</f>
        <v/>
      </c>
      <c r="E474" s="11" t="n"/>
      <c r="F474" s="7" t="n"/>
      <c r="G474" s="7" t="n"/>
      <c r="H474" s="7" t="n"/>
      <c r="I474" s="15">
        <f>IF(AND(C474&lt;&gt;"",C474=Statement!$B$4),COUNTIF($C$5:C474,Statement!$B$4),"")</f>
        <v/>
      </c>
    </row>
    <row r="475">
      <c r="A475" s="13" t="n"/>
      <c r="B475" s="15">
        <f>IF(OR(A475="",E475=""),"",Setup!$B$4&amp;"-"&amp;TEXT(COUNT($E$5:E475),"0000"))</f>
        <v/>
      </c>
      <c r="C475" s="7" t="n"/>
      <c r="D475" s="15">
        <f>IF(C475="","",IF(ISNA(MATCH(C475,Tenants!$A$5:$A$54,0)),"Unknown unit",INDEX(Tenants!$B$5:$B$54,MATCH(C475,Tenants!$A$5:$A$54,0))))</f>
        <v/>
      </c>
      <c r="E475" s="11" t="n"/>
      <c r="F475" s="7" t="n"/>
      <c r="G475" s="7" t="n"/>
      <c r="H475" s="7" t="n"/>
      <c r="I475" s="15">
        <f>IF(AND(C475&lt;&gt;"",C475=Statement!$B$4),COUNTIF($C$5:C475,Statement!$B$4),"")</f>
        <v/>
      </c>
    </row>
    <row r="476">
      <c r="A476" s="13" t="n"/>
      <c r="B476" s="15">
        <f>IF(OR(A476="",E476=""),"",Setup!$B$4&amp;"-"&amp;TEXT(COUNT($E$5:E476),"0000"))</f>
        <v/>
      </c>
      <c r="C476" s="7" t="n"/>
      <c r="D476" s="15">
        <f>IF(C476="","",IF(ISNA(MATCH(C476,Tenants!$A$5:$A$54,0)),"Unknown unit",INDEX(Tenants!$B$5:$B$54,MATCH(C476,Tenants!$A$5:$A$54,0))))</f>
        <v/>
      </c>
      <c r="E476" s="11" t="n"/>
      <c r="F476" s="7" t="n"/>
      <c r="G476" s="7" t="n"/>
      <c r="H476" s="7" t="n"/>
      <c r="I476" s="15">
        <f>IF(AND(C476&lt;&gt;"",C476=Statement!$B$4),COUNTIF($C$5:C476,Statement!$B$4),"")</f>
        <v/>
      </c>
    </row>
    <row r="477">
      <c r="A477" s="13" t="n"/>
      <c r="B477" s="15">
        <f>IF(OR(A477="",E477=""),"",Setup!$B$4&amp;"-"&amp;TEXT(COUNT($E$5:E477),"0000"))</f>
        <v/>
      </c>
      <c r="C477" s="7" t="n"/>
      <c r="D477" s="15">
        <f>IF(C477="","",IF(ISNA(MATCH(C477,Tenants!$A$5:$A$54,0)),"Unknown unit",INDEX(Tenants!$B$5:$B$54,MATCH(C477,Tenants!$A$5:$A$54,0))))</f>
        <v/>
      </c>
      <c r="E477" s="11" t="n"/>
      <c r="F477" s="7" t="n"/>
      <c r="G477" s="7" t="n"/>
      <c r="H477" s="7" t="n"/>
      <c r="I477" s="15">
        <f>IF(AND(C477&lt;&gt;"",C477=Statement!$B$4),COUNTIF($C$5:C477,Statement!$B$4),"")</f>
        <v/>
      </c>
    </row>
    <row r="478">
      <c r="A478" s="13" t="n"/>
      <c r="B478" s="15">
        <f>IF(OR(A478="",E478=""),"",Setup!$B$4&amp;"-"&amp;TEXT(COUNT($E$5:E478),"0000"))</f>
        <v/>
      </c>
      <c r="C478" s="7" t="n"/>
      <c r="D478" s="15">
        <f>IF(C478="","",IF(ISNA(MATCH(C478,Tenants!$A$5:$A$54,0)),"Unknown unit",INDEX(Tenants!$B$5:$B$54,MATCH(C478,Tenants!$A$5:$A$54,0))))</f>
        <v/>
      </c>
      <c r="E478" s="11" t="n"/>
      <c r="F478" s="7" t="n"/>
      <c r="G478" s="7" t="n"/>
      <c r="H478" s="7" t="n"/>
      <c r="I478" s="15">
        <f>IF(AND(C478&lt;&gt;"",C478=Statement!$B$4),COUNTIF($C$5:C478,Statement!$B$4),"")</f>
        <v/>
      </c>
    </row>
    <row r="479">
      <c r="A479" s="13" t="n"/>
      <c r="B479" s="15">
        <f>IF(OR(A479="",E479=""),"",Setup!$B$4&amp;"-"&amp;TEXT(COUNT($E$5:E479),"0000"))</f>
        <v/>
      </c>
      <c r="C479" s="7" t="n"/>
      <c r="D479" s="15">
        <f>IF(C479="","",IF(ISNA(MATCH(C479,Tenants!$A$5:$A$54,0)),"Unknown unit",INDEX(Tenants!$B$5:$B$54,MATCH(C479,Tenants!$A$5:$A$54,0))))</f>
        <v/>
      </c>
      <c r="E479" s="11" t="n"/>
      <c r="F479" s="7" t="n"/>
      <c r="G479" s="7" t="n"/>
      <c r="H479" s="7" t="n"/>
      <c r="I479" s="15">
        <f>IF(AND(C479&lt;&gt;"",C479=Statement!$B$4),COUNTIF($C$5:C479,Statement!$B$4),"")</f>
        <v/>
      </c>
    </row>
    <row r="480">
      <c r="A480" s="13" t="n"/>
      <c r="B480" s="15">
        <f>IF(OR(A480="",E480=""),"",Setup!$B$4&amp;"-"&amp;TEXT(COUNT($E$5:E480),"0000"))</f>
        <v/>
      </c>
      <c r="C480" s="7" t="n"/>
      <c r="D480" s="15">
        <f>IF(C480="","",IF(ISNA(MATCH(C480,Tenants!$A$5:$A$54,0)),"Unknown unit",INDEX(Tenants!$B$5:$B$54,MATCH(C480,Tenants!$A$5:$A$54,0))))</f>
        <v/>
      </c>
      <c r="E480" s="11" t="n"/>
      <c r="F480" s="7" t="n"/>
      <c r="G480" s="7" t="n"/>
      <c r="H480" s="7" t="n"/>
      <c r="I480" s="15">
        <f>IF(AND(C480&lt;&gt;"",C480=Statement!$B$4),COUNTIF($C$5:C480,Statement!$B$4),"")</f>
        <v/>
      </c>
    </row>
    <row r="481">
      <c r="A481" s="13" t="n"/>
      <c r="B481" s="15">
        <f>IF(OR(A481="",E481=""),"",Setup!$B$4&amp;"-"&amp;TEXT(COUNT($E$5:E481),"0000"))</f>
        <v/>
      </c>
      <c r="C481" s="7" t="n"/>
      <c r="D481" s="15">
        <f>IF(C481="","",IF(ISNA(MATCH(C481,Tenants!$A$5:$A$54,0)),"Unknown unit",INDEX(Tenants!$B$5:$B$54,MATCH(C481,Tenants!$A$5:$A$54,0))))</f>
        <v/>
      </c>
      <c r="E481" s="11" t="n"/>
      <c r="F481" s="7" t="n"/>
      <c r="G481" s="7" t="n"/>
      <c r="H481" s="7" t="n"/>
      <c r="I481" s="15">
        <f>IF(AND(C481&lt;&gt;"",C481=Statement!$B$4),COUNTIF($C$5:C481,Statement!$B$4),"")</f>
        <v/>
      </c>
    </row>
    <row r="482">
      <c r="A482" s="13" t="n"/>
      <c r="B482" s="15">
        <f>IF(OR(A482="",E482=""),"",Setup!$B$4&amp;"-"&amp;TEXT(COUNT($E$5:E482),"0000"))</f>
        <v/>
      </c>
      <c r="C482" s="7" t="n"/>
      <c r="D482" s="15">
        <f>IF(C482="","",IF(ISNA(MATCH(C482,Tenants!$A$5:$A$54,0)),"Unknown unit",INDEX(Tenants!$B$5:$B$54,MATCH(C482,Tenants!$A$5:$A$54,0))))</f>
        <v/>
      </c>
      <c r="E482" s="11" t="n"/>
      <c r="F482" s="7" t="n"/>
      <c r="G482" s="7" t="n"/>
      <c r="H482" s="7" t="n"/>
      <c r="I482" s="15">
        <f>IF(AND(C482&lt;&gt;"",C482=Statement!$B$4),COUNTIF($C$5:C482,Statement!$B$4),"")</f>
        <v/>
      </c>
    </row>
    <row r="483">
      <c r="A483" s="13" t="n"/>
      <c r="B483" s="15">
        <f>IF(OR(A483="",E483=""),"",Setup!$B$4&amp;"-"&amp;TEXT(COUNT($E$5:E483),"0000"))</f>
        <v/>
      </c>
      <c r="C483" s="7" t="n"/>
      <c r="D483" s="15">
        <f>IF(C483="","",IF(ISNA(MATCH(C483,Tenants!$A$5:$A$54,0)),"Unknown unit",INDEX(Tenants!$B$5:$B$54,MATCH(C483,Tenants!$A$5:$A$54,0))))</f>
        <v/>
      </c>
      <c r="E483" s="11" t="n"/>
      <c r="F483" s="7" t="n"/>
      <c r="G483" s="7" t="n"/>
      <c r="H483" s="7" t="n"/>
      <c r="I483" s="15">
        <f>IF(AND(C483&lt;&gt;"",C483=Statement!$B$4),COUNTIF($C$5:C483,Statement!$B$4),"")</f>
        <v/>
      </c>
    </row>
    <row r="484">
      <c r="A484" s="13" t="n"/>
      <c r="B484" s="15">
        <f>IF(OR(A484="",E484=""),"",Setup!$B$4&amp;"-"&amp;TEXT(COUNT($E$5:E484),"0000"))</f>
        <v/>
      </c>
      <c r="C484" s="7" t="n"/>
      <c r="D484" s="15">
        <f>IF(C484="","",IF(ISNA(MATCH(C484,Tenants!$A$5:$A$54,0)),"Unknown unit",INDEX(Tenants!$B$5:$B$54,MATCH(C484,Tenants!$A$5:$A$54,0))))</f>
        <v/>
      </c>
      <c r="E484" s="11" t="n"/>
      <c r="F484" s="7" t="n"/>
      <c r="G484" s="7" t="n"/>
      <c r="H484" s="7" t="n"/>
      <c r="I484" s="15">
        <f>IF(AND(C484&lt;&gt;"",C484=Statement!$B$4),COUNTIF($C$5:C484,Statement!$B$4),"")</f>
        <v/>
      </c>
    </row>
    <row r="485">
      <c r="A485" s="13" t="n"/>
      <c r="B485" s="15">
        <f>IF(OR(A485="",E485=""),"",Setup!$B$4&amp;"-"&amp;TEXT(COUNT($E$5:E485),"0000"))</f>
        <v/>
      </c>
      <c r="C485" s="7" t="n"/>
      <c r="D485" s="15">
        <f>IF(C485="","",IF(ISNA(MATCH(C485,Tenants!$A$5:$A$54,0)),"Unknown unit",INDEX(Tenants!$B$5:$B$54,MATCH(C485,Tenants!$A$5:$A$54,0))))</f>
        <v/>
      </c>
      <c r="E485" s="11" t="n"/>
      <c r="F485" s="7" t="n"/>
      <c r="G485" s="7" t="n"/>
      <c r="H485" s="7" t="n"/>
      <c r="I485" s="15">
        <f>IF(AND(C485&lt;&gt;"",C485=Statement!$B$4),COUNTIF($C$5:C485,Statement!$B$4),"")</f>
        <v/>
      </c>
    </row>
    <row r="486">
      <c r="A486" s="13" t="n"/>
      <c r="B486" s="15">
        <f>IF(OR(A486="",E486=""),"",Setup!$B$4&amp;"-"&amp;TEXT(COUNT($E$5:E486),"0000"))</f>
        <v/>
      </c>
      <c r="C486" s="7" t="n"/>
      <c r="D486" s="15">
        <f>IF(C486="","",IF(ISNA(MATCH(C486,Tenants!$A$5:$A$54,0)),"Unknown unit",INDEX(Tenants!$B$5:$B$54,MATCH(C486,Tenants!$A$5:$A$54,0))))</f>
        <v/>
      </c>
      <c r="E486" s="11" t="n"/>
      <c r="F486" s="7" t="n"/>
      <c r="G486" s="7" t="n"/>
      <c r="H486" s="7" t="n"/>
      <c r="I486" s="15">
        <f>IF(AND(C486&lt;&gt;"",C486=Statement!$B$4),COUNTIF($C$5:C486,Statement!$B$4),"")</f>
        <v/>
      </c>
    </row>
    <row r="487">
      <c r="A487" s="13" t="n"/>
      <c r="B487" s="15">
        <f>IF(OR(A487="",E487=""),"",Setup!$B$4&amp;"-"&amp;TEXT(COUNT($E$5:E487),"0000"))</f>
        <v/>
      </c>
      <c r="C487" s="7" t="n"/>
      <c r="D487" s="15">
        <f>IF(C487="","",IF(ISNA(MATCH(C487,Tenants!$A$5:$A$54,0)),"Unknown unit",INDEX(Tenants!$B$5:$B$54,MATCH(C487,Tenants!$A$5:$A$54,0))))</f>
        <v/>
      </c>
      <c r="E487" s="11" t="n"/>
      <c r="F487" s="7" t="n"/>
      <c r="G487" s="7" t="n"/>
      <c r="H487" s="7" t="n"/>
      <c r="I487" s="15">
        <f>IF(AND(C487&lt;&gt;"",C487=Statement!$B$4),COUNTIF($C$5:C487,Statement!$B$4),"")</f>
        <v/>
      </c>
    </row>
    <row r="488">
      <c r="A488" s="13" t="n"/>
      <c r="B488" s="15">
        <f>IF(OR(A488="",E488=""),"",Setup!$B$4&amp;"-"&amp;TEXT(COUNT($E$5:E488),"0000"))</f>
        <v/>
      </c>
      <c r="C488" s="7" t="n"/>
      <c r="D488" s="15">
        <f>IF(C488="","",IF(ISNA(MATCH(C488,Tenants!$A$5:$A$54,0)),"Unknown unit",INDEX(Tenants!$B$5:$B$54,MATCH(C488,Tenants!$A$5:$A$54,0))))</f>
        <v/>
      </c>
      <c r="E488" s="11" t="n"/>
      <c r="F488" s="7" t="n"/>
      <c r="G488" s="7" t="n"/>
      <c r="H488" s="7" t="n"/>
      <c r="I488" s="15">
        <f>IF(AND(C488&lt;&gt;"",C488=Statement!$B$4),COUNTIF($C$5:C488,Statement!$B$4),"")</f>
        <v/>
      </c>
    </row>
    <row r="489">
      <c r="A489" s="13" t="n"/>
      <c r="B489" s="15">
        <f>IF(OR(A489="",E489=""),"",Setup!$B$4&amp;"-"&amp;TEXT(COUNT($E$5:E489),"0000"))</f>
        <v/>
      </c>
      <c r="C489" s="7" t="n"/>
      <c r="D489" s="15">
        <f>IF(C489="","",IF(ISNA(MATCH(C489,Tenants!$A$5:$A$54,0)),"Unknown unit",INDEX(Tenants!$B$5:$B$54,MATCH(C489,Tenants!$A$5:$A$54,0))))</f>
        <v/>
      </c>
      <c r="E489" s="11" t="n"/>
      <c r="F489" s="7" t="n"/>
      <c r="G489" s="7" t="n"/>
      <c r="H489" s="7" t="n"/>
      <c r="I489" s="15">
        <f>IF(AND(C489&lt;&gt;"",C489=Statement!$B$4),COUNTIF($C$5:C489,Statement!$B$4),"")</f>
        <v/>
      </c>
    </row>
    <row r="490">
      <c r="A490" s="13" t="n"/>
      <c r="B490" s="15">
        <f>IF(OR(A490="",E490=""),"",Setup!$B$4&amp;"-"&amp;TEXT(COUNT($E$5:E490),"0000"))</f>
        <v/>
      </c>
      <c r="C490" s="7" t="n"/>
      <c r="D490" s="15">
        <f>IF(C490="","",IF(ISNA(MATCH(C490,Tenants!$A$5:$A$54,0)),"Unknown unit",INDEX(Tenants!$B$5:$B$54,MATCH(C490,Tenants!$A$5:$A$54,0))))</f>
        <v/>
      </c>
      <c r="E490" s="11" t="n"/>
      <c r="F490" s="7" t="n"/>
      <c r="G490" s="7" t="n"/>
      <c r="H490" s="7" t="n"/>
      <c r="I490" s="15">
        <f>IF(AND(C490&lt;&gt;"",C490=Statement!$B$4),COUNTIF($C$5:C490,Statement!$B$4),"")</f>
        <v/>
      </c>
    </row>
    <row r="491">
      <c r="A491" s="13" t="n"/>
      <c r="B491" s="15">
        <f>IF(OR(A491="",E491=""),"",Setup!$B$4&amp;"-"&amp;TEXT(COUNT($E$5:E491),"0000"))</f>
        <v/>
      </c>
      <c r="C491" s="7" t="n"/>
      <c r="D491" s="15">
        <f>IF(C491="","",IF(ISNA(MATCH(C491,Tenants!$A$5:$A$54,0)),"Unknown unit",INDEX(Tenants!$B$5:$B$54,MATCH(C491,Tenants!$A$5:$A$54,0))))</f>
        <v/>
      </c>
      <c r="E491" s="11" t="n"/>
      <c r="F491" s="7" t="n"/>
      <c r="G491" s="7" t="n"/>
      <c r="H491" s="7" t="n"/>
      <c r="I491" s="15">
        <f>IF(AND(C491&lt;&gt;"",C491=Statement!$B$4),COUNTIF($C$5:C491,Statement!$B$4),"")</f>
        <v/>
      </c>
    </row>
    <row r="492">
      <c r="A492" s="13" t="n"/>
      <c r="B492" s="15">
        <f>IF(OR(A492="",E492=""),"",Setup!$B$4&amp;"-"&amp;TEXT(COUNT($E$5:E492),"0000"))</f>
        <v/>
      </c>
      <c r="C492" s="7" t="n"/>
      <c r="D492" s="15">
        <f>IF(C492="","",IF(ISNA(MATCH(C492,Tenants!$A$5:$A$54,0)),"Unknown unit",INDEX(Tenants!$B$5:$B$54,MATCH(C492,Tenants!$A$5:$A$54,0))))</f>
        <v/>
      </c>
      <c r="E492" s="11" t="n"/>
      <c r="F492" s="7" t="n"/>
      <c r="G492" s="7" t="n"/>
      <c r="H492" s="7" t="n"/>
      <c r="I492" s="15">
        <f>IF(AND(C492&lt;&gt;"",C492=Statement!$B$4),COUNTIF($C$5:C492,Statement!$B$4),"")</f>
        <v/>
      </c>
    </row>
    <row r="493">
      <c r="A493" s="13" t="n"/>
      <c r="B493" s="15">
        <f>IF(OR(A493="",E493=""),"",Setup!$B$4&amp;"-"&amp;TEXT(COUNT($E$5:E493),"0000"))</f>
        <v/>
      </c>
      <c r="C493" s="7" t="n"/>
      <c r="D493" s="15">
        <f>IF(C493="","",IF(ISNA(MATCH(C493,Tenants!$A$5:$A$54,0)),"Unknown unit",INDEX(Tenants!$B$5:$B$54,MATCH(C493,Tenants!$A$5:$A$54,0))))</f>
        <v/>
      </c>
      <c r="E493" s="11" t="n"/>
      <c r="F493" s="7" t="n"/>
      <c r="G493" s="7" t="n"/>
      <c r="H493" s="7" t="n"/>
      <c r="I493" s="15">
        <f>IF(AND(C493&lt;&gt;"",C493=Statement!$B$4),COUNTIF($C$5:C493,Statement!$B$4),"")</f>
        <v/>
      </c>
    </row>
    <row r="494">
      <c r="A494" s="13" t="n"/>
      <c r="B494" s="15">
        <f>IF(OR(A494="",E494=""),"",Setup!$B$4&amp;"-"&amp;TEXT(COUNT($E$5:E494),"0000"))</f>
        <v/>
      </c>
      <c r="C494" s="7" t="n"/>
      <c r="D494" s="15">
        <f>IF(C494="","",IF(ISNA(MATCH(C494,Tenants!$A$5:$A$54,0)),"Unknown unit",INDEX(Tenants!$B$5:$B$54,MATCH(C494,Tenants!$A$5:$A$54,0))))</f>
        <v/>
      </c>
      <c r="E494" s="11" t="n"/>
      <c r="F494" s="7" t="n"/>
      <c r="G494" s="7" t="n"/>
      <c r="H494" s="7" t="n"/>
      <c r="I494" s="15">
        <f>IF(AND(C494&lt;&gt;"",C494=Statement!$B$4),COUNTIF($C$5:C494,Statement!$B$4),"")</f>
        <v/>
      </c>
    </row>
    <row r="495">
      <c r="A495" s="13" t="n"/>
      <c r="B495" s="15">
        <f>IF(OR(A495="",E495=""),"",Setup!$B$4&amp;"-"&amp;TEXT(COUNT($E$5:E495),"0000"))</f>
        <v/>
      </c>
      <c r="C495" s="7" t="n"/>
      <c r="D495" s="15">
        <f>IF(C495="","",IF(ISNA(MATCH(C495,Tenants!$A$5:$A$54,0)),"Unknown unit",INDEX(Tenants!$B$5:$B$54,MATCH(C495,Tenants!$A$5:$A$54,0))))</f>
        <v/>
      </c>
      <c r="E495" s="11" t="n"/>
      <c r="F495" s="7" t="n"/>
      <c r="G495" s="7" t="n"/>
      <c r="H495" s="7" t="n"/>
      <c r="I495" s="15">
        <f>IF(AND(C495&lt;&gt;"",C495=Statement!$B$4),COUNTIF($C$5:C495,Statement!$B$4),"")</f>
        <v/>
      </c>
    </row>
    <row r="496">
      <c r="A496" s="13" t="n"/>
      <c r="B496" s="15">
        <f>IF(OR(A496="",E496=""),"",Setup!$B$4&amp;"-"&amp;TEXT(COUNT($E$5:E496),"0000"))</f>
        <v/>
      </c>
      <c r="C496" s="7" t="n"/>
      <c r="D496" s="15">
        <f>IF(C496="","",IF(ISNA(MATCH(C496,Tenants!$A$5:$A$54,0)),"Unknown unit",INDEX(Tenants!$B$5:$B$54,MATCH(C496,Tenants!$A$5:$A$54,0))))</f>
        <v/>
      </c>
      <c r="E496" s="11" t="n"/>
      <c r="F496" s="7" t="n"/>
      <c r="G496" s="7" t="n"/>
      <c r="H496" s="7" t="n"/>
      <c r="I496" s="15">
        <f>IF(AND(C496&lt;&gt;"",C496=Statement!$B$4),COUNTIF($C$5:C496,Statement!$B$4),"")</f>
        <v/>
      </c>
    </row>
    <row r="497">
      <c r="A497" s="13" t="n"/>
      <c r="B497" s="15">
        <f>IF(OR(A497="",E497=""),"",Setup!$B$4&amp;"-"&amp;TEXT(COUNT($E$5:E497),"0000"))</f>
        <v/>
      </c>
      <c r="C497" s="7" t="n"/>
      <c r="D497" s="15">
        <f>IF(C497="","",IF(ISNA(MATCH(C497,Tenants!$A$5:$A$54,0)),"Unknown unit",INDEX(Tenants!$B$5:$B$54,MATCH(C497,Tenants!$A$5:$A$54,0))))</f>
        <v/>
      </c>
      <c r="E497" s="11" t="n"/>
      <c r="F497" s="7" t="n"/>
      <c r="G497" s="7" t="n"/>
      <c r="H497" s="7" t="n"/>
      <c r="I497" s="15">
        <f>IF(AND(C497&lt;&gt;"",C497=Statement!$B$4),COUNTIF($C$5:C497,Statement!$B$4),"")</f>
        <v/>
      </c>
    </row>
    <row r="498">
      <c r="A498" s="13" t="n"/>
      <c r="B498" s="15">
        <f>IF(OR(A498="",E498=""),"",Setup!$B$4&amp;"-"&amp;TEXT(COUNT($E$5:E498),"0000"))</f>
        <v/>
      </c>
      <c r="C498" s="7" t="n"/>
      <c r="D498" s="15">
        <f>IF(C498="","",IF(ISNA(MATCH(C498,Tenants!$A$5:$A$54,0)),"Unknown unit",INDEX(Tenants!$B$5:$B$54,MATCH(C498,Tenants!$A$5:$A$54,0))))</f>
        <v/>
      </c>
      <c r="E498" s="11" t="n"/>
      <c r="F498" s="7" t="n"/>
      <c r="G498" s="7" t="n"/>
      <c r="H498" s="7" t="n"/>
      <c r="I498" s="15">
        <f>IF(AND(C498&lt;&gt;"",C498=Statement!$B$4),COUNTIF($C$5:C498,Statement!$B$4),"")</f>
        <v/>
      </c>
    </row>
    <row r="499">
      <c r="A499" s="13" t="n"/>
      <c r="B499" s="15">
        <f>IF(OR(A499="",E499=""),"",Setup!$B$4&amp;"-"&amp;TEXT(COUNT($E$5:E499),"0000"))</f>
        <v/>
      </c>
      <c r="C499" s="7" t="n"/>
      <c r="D499" s="15">
        <f>IF(C499="","",IF(ISNA(MATCH(C499,Tenants!$A$5:$A$54,0)),"Unknown unit",INDEX(Tenants!$B$5:$B$54,MATCH(C499,Tenants!$A$5:$A$54,0))))</f>
        <v/>
      </c>
      <c r="E499" s="11" t="n"/>
      <c r="F499" s="7" t="n"/>
      <c r="G499" s="7" t="n"/>
      <c r="H499" s="7" t="n"/>
      <c r="I499" s="15">
        <f>IF(AND(C499&lt;&gt;"",C499=Statement!$B$4),COUNTIF($C$5:C499,Statement!$B$4),"")</f>
        <v/>
      </c>
    </row>
    <row r="500">
      <c r="A500" s="13" t="n"/>
      <c r="B500" s="15">
        <f>IF(OR(A500="",E500=""),"",Setup!$B$4&amp;"-"&amp;TEXT(COUNT($E$5:E500),"0000"))</f>
        <v/>
      </c>
      <c r="C500" s="7" t="n"/>
      <c r="D500" s="15">
        <f>IF(C500="","",IF(ISNA(MATCH(C500,Tenants!$A$5:$A$54,0)),"Unknown unit",INDEX(Tenants!$B$5:$B$54,MATCH(C500,Tenants!$A$5:$A$54,0))))</f>
        <v/>
      </c>
      <c r="E500" s="11" t="n"/>
      <c r="F500" s="7" t="n"/>
      <c r="G500" s="7" t="n"/>
      <c r="H500" s="7" t="n"/>
      <c r="I500" s="15">
        <f>IF(AND(C500&lt;&gt;"",C500=Statement!$B$4),COUNTIF($C$5:C500,Statement!$B$4),"")</f>
        <v/>
      </c>
    </row>
    <row r="501">
      <c r="A501" s="13" t="n"/>
      <c r="B501" s="15">
        <f>IF(OR(A501="",E501=""),"",Setup!$B$4&amp;"-"&amp;TEXT(COUNT($E$5:E501),"0000"))</f>
        <v/>
      </c>
      <c r="C501" s="7" t="n"/>
      <c r="D501" s="15">
        <f>IF(C501="","",IF(ISNA(MATCH(C501,Tenants!$A$5:$A$54,0)),"Unknown unit",INDEX(Tenants!$B$5:$B$54,MATCH(C501,Tenants!$A$5:$A$54,0))))</f>
        <v/>
      </c>
      <c r="E501" s="11" t="n"/>
      <c r="F501" s="7" t="n"/>
      <c r="G501" s="7" t="n"/>
      <c r="H501" s="7" t="n"/>
      <c r="I501" s="15">
        <f>IF(AND(C501&lt;&gt;"",C501=Statement!$B$4),COUNTIF($C$5:C501,Statement!$B$4),"")</f>
        <v/>
      </c>
    </row>
    <row r="502">
      <c r="A502" s="13" t="n"/>
      <c r="B502" s="15">
        <f>IF(OR(A502="",E502=""),"",Setup!$B$4&amp;"-"&amp;TEXT(COUNT($E$5:E502),"0000"))</f>
        <v/>
      </c>
      <c r="C502" s="7" t="n"/>
      <c r="D502" s="15">
        <f>IF(C502="","",IF(ISNA(MATCH(C502,Tenants!$A$5:$A$54,0)),"Unknown unit",INDEX(Tenants!$B$5:$B$54,MATCH(C502,Tenants!$A$5:$A$54,0))))</f>
        <v/>
      </c>
      <c r="E502" s="11" t="n"/>
      <c r="F502" s="7" t="n"/>
      <c r="G502" s="7" t="n"/>
      <c r="H502" s="7" t="n"/>
      <c r="I502" s="15">
        <f>IF(AND(C502&lt;&gt;"",C502=Statement!$B$4),COUNTIF($C$5:C502,Statement!$B$4),"")</f>
        <v/>
      </c>
    </row>
    <row r="503">
      <c r="A503" s="13" t="n"/>
      <c r="B503" s="15">
        <f>IF(OR(A503="",E503=""),"",Setup!$B$4&amp;"-"&amp;TEXT(COUNT($E$5:E503),"0000"))</f>
        <v/>
      </c>
      <c r="C503" s="7" t="n"/>
      <c r="D503" s="15">
        <f>IF(C503="","",IF(ISNA(MATCH(C503,Tenants!$A$5:$A$54,0)),"Unknown unit",INDEX(Tenants!$B$5:$B$54,MATCH(C503,Tenants!$A$5:$A$54,0))))</f>
        <v/>
      </c>
      <c r="E503" s="11" t="n"/>
      <c r="F503" s="7" t="n"/>
      <c r="G503" s="7" t="n"/>
      <c r="H503" s="7" t="n"/>
      <c r="I503" s="15">
        <f>IF(AND(C503&lt;&gt;"",C503=Statement!$B$4),COUNTIF($C$5:C503,Statement!$B$4),"")</f>
        <v/>
      </c>
    </row>
    <row r="504">
      <c r="A504" s="13" t="n"/>
      <c r="B504" s="15">
        <f>IF(OR(A504="",E504=""),"",Setup!$B$4&amp;"-"&amp;TEXT(COUNT($E$5:E504),"0000"))</f>
        <v/>
      </c>
      <c r="C504" s="7" t="n"/>
      <c r="D504" s="15">
        <f>IF(C504="","",IF(ISNA(MATCH(C504,Tenants!$A$5:$A$54,0)),"Unknown unit",INDEX(Tenants!$B$5:$B$54,MATCH(C504,Tenants!$A$5:$A$54,0))))</f>
        <v/>
      </c>
      <c r="E504" s="11" t="n"/>
      <c r="F504" s="7" t="n"/>
      <c r="G504" s="7" t="n"/>
      <c r="H504" s="7" t="n"/>
      <c r="I504" s="15">
        <f>IF(AND(C504&lt;&gt;"",C504=Statement!$B$4),COUNTIF($C$5:C504,Statement!$B$4),"")</f>
        <v/>
      </c>
    </row>
  </sheetData>
  <dataValidations count="3">
    <dataValidation sqref="C5:C504" showDropDown="0" showInputMessage="0" showErrorMessage="0" allowBlank="1" type="list">
      <formula1>=Tenants!$A$5:$A$54</formula1>
    </dataValidation>
    <dataValidation sqref="F5:F504" showDropDown="0" showInputMessage="0" showErrorMessage="0" allowBlank="1" type="list">
      <formula1>"Rent,Service charge,Rent and service charge,Caution deposit,Legal / agency,Utilities,Other"</formula1>
    </dataValidation>
    <dataValidation sqref="G5:G504" showDropDown="0" showInputMessage="0" showErrorMessage="0" allowBlank="1" type="list">
      <formula1>"Transfer,Cash,POS,Cheque,Other"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24" customWidth="1" min="3" max="3"/>
    <col width="16" customWidth="1" min="4" max="4"/>
    <col width="30" customWidth="1" min="5" max="5"/>
  </cols>
  <sheetData>
    <row r="1">
      <c r="A1" s="8">
        <f>UPPER(Setup!B1)&amp;" · "&amp;Setup!B3</f>
        <v/>
      </c>
    </row>
    <row r="2">
      <c r="A2">
        <f>"Statement of account · printed "&amp;TEXT(TODAY(),"dd mmm yyyy")</f>
        <v/>
      </c>
    </row>
    <row r="4">
      <c r="A4" s="6" t="inlineStr">
        <is>
          <t>Unit →</t>
        </is>
      </c>
      <c r="B4" s="17" t="inlineStr">
        <is>
          <t>Flat 1</t>
        </is>
      </c>
    </row>
    <row r="6">
      <c r="A6" s="6" t="inlineStr">
        <is>
          <t>Tenant</t>
        </is>
      </c>
      <c r="B6">
        <f>IF(ISNA(MATCH($B$4,Tenants!$A$5:$A$54,0)),"Unit not found",INDEX(Tenants!$B$5:$B$54,MATCH($B$4,Tenants!$A$5:$A$54,0)))</f>
        <v/>
      </c>
    </row>
    <row r="7">
      <c r="A7" s="6" t="inlineStr">
        <is>
          <t>Rent year</t>
        </is>
      </c>
      <c r="B7">
        <f>IF(ISNA(MATCH($B$4,Tenants!$A$5:$A$54,0)),"",TEXT(INDEX(Tenants!$H$5:$H$54,MATCH($B$4,Tenants!$A$5:$A$54,0)),"dd mmm yyyy")&amp;" to "&amp;TEXT(INDEX(Tenants!$I$5:$I$54,MATCH($B$4,Tenants!$A$5:$A$54,0)),"dd mmm yyyy"))</f>
        <v/>
      </c>
    </row>
    <row r="8">
      <c r="A8" s="6" t="inlineStr">
        <is>
          <t>Due this rent year</t>
        </is>
      </c>
      <c r="B8" s="18">
        <f>IF(ISNA(MATCH($B$4,Tenants!$A$5:$A$54,0)),"",INDEX(Tenants!$G$5:$G$54,MATCH($B$4,Tenants!$A$5:$A$54,0)))</f>
        <v/>
      </c>
    </row>
    <row r="9">
      <c r="A9" s="6" t="inlineStr">
        <is>
          <t>Paid this rent year</t>
        </is>
      </c>
      <c r="B9" s="18">
        <f>IF(ISNA(MATCH($B$4,Tenants!$A$5:$A$54,0)),"",INDEX(Tenants!$J$5:$J$54,MATCH($B$4,Tenants!$A$5:$A$54,0)))</f>
        <v/>
      </c>
    </row>
    <row r="10">
      <c r="A10" s="6" t="inlineStr">
        <is>
          <t>Balance</t>
        </is>
      </c>
      <c r="B10" s="16">
        <f>IF(ISNA(MATCH($B$4,Tenants!$A$5:$A$54,0)),"",INDEX(Tenants!$K$5:$K$54,MATCH($B$4,Tenants!$A$5:$A$54,0)))</f>
        <v/>
      </c>
    </row>
    <row r="12">
      <c r="A12" s="10" t="inlineStr">
        <is>
          <t>Date</t>
        </is>
      </c>
      <c r="B12" s="10" t="inlineStr">
        <is>
          <t>Receipt no.</t>
        </is>
      </c>
      <c r="C12" s="10" t="inlineStr">
        <is>
          <t>For</t>
        </is>
      </c>
      <c r="D12" s="10" t="inlineStr">
        <is>
          <t>Amount</t>
        </is>
      </c>
      <c r="E12" s="10" t="inlineStr">
        <is>
          <t>Period / note</t>
        </is>
      </c>
    </row>
    <row r="13">
      <c r="A13" s="14">
        <f>IF(ISNA(MATCH(1,Payments!$I$5:$I$504,0)),"",INDEX(Payments!$A$5:$A$504,MATCH(1,Payments!$I$5:$I$504,0)))</f>
        <v/>
      </c>
      <c r="B13" s="15">
        <f>IF(ISNA(MATCH(1,Payments!$I$5:$I$504,0)),"",INDEX(Payments!$B$5:$B$504,MATCH(1,Payments!$I$5:$I$504,0)))</f>
        <v/>
      </c>
      <c r="C13" s="15">
        <f>IF(ISNA(MATCH(1,Payments!$I$5:$I$504,0)),"",INDEX(Payments!$F$5:$F$504,MATCH(1,Payments!$I$5:$I$504,0)))</f>
        <v/>
      </c>
      <c r="D13" s="12">
        <f>IF(ISNA(MATCH(1,Payments!$I$5:$I$504,0)),"",INDEX(Payments!$E$5:$E$504,MATCH(1,Payments!$I$5:$I$504,0)))</f>
        <v/>
      </c>
      <c r="E13" s="15">
        <f>IF(ISNA(MATCH(1,Payments!$I$5:$I$504,0)),"",INDEX(Payments!$H$5:$H$504,MATCH(1,Payments!$I$5:$I$504,0)))</f>
        <v/>
      </c>
    </row>
    <row r="14">
      <c r="A14" s="14">
        <f>IF(ISNA(MATCH(2,Payments!$I$5:$I$504,0)),"",INDEX(Payments!$A$5:$A$504,MATCH(2,Payments!$I$5:$I$504,0)))</f>
        <v/>
      </c>
      <c r="B14" s="15">
        <f>IF(ISNA(MATCH(2,Payments!$I$5:$I$504,0)),"",INDEX(Payments!$B$5:$B$504,MATCH(2,Payments!$I$5:$I$504,0)))</f>
        <v/>
      </c>
      <c r="C14" s="15">
        <f>IF(ISNA(MATCH(2,Payments!$I$5:$I$504,0)),"",INDEX(Payments!$F$5:$F$504,MATCH(2,Payments!$I$5:$I$504,0)))</f>
        <v/>
      </c>
      <c r="D14" s="12">
        <f>IF(ISNA(MATCH(2,Payments!$I$5:$I$504,0)),"",INDEX(Payments!$E$5:$E$504,MATCH(2,Payments!$I$5:$I$504,0)))</f>
        <v/>
      </c>
      <c r="E14" s="15">
        <f>IF(ISNA(MATCH(2,Payments!$I$5:$I$504,0)),"",INDEX(Payments!$H$5:$H$504,MATCH(2,Payments!$I$5:$I$504,0)))</f>
        <v/>
      </c>
    </row>
    <row r="15">
      <c r="A15" s="14">
        <f>IF(ISNA(MATCH(3,Payments!$I$5:$I$504,0)),"",INDEX(Payments!$A$5:$A$504,MATCH(3,Payments!$I$5:$I$504,0)))</f>
        <v/>
      </c>
      <c r="B15" s="15">
        <f>IF(ISNA(MATCH(3,Payments!$I$5:$I$504,0)),"",INDEX(Payments!$B$5:$B$504,MATCH(3,Payments!$I$5:$I$504,0)))</f>
        <v/>
      </c>
      <c r="C15" s="15">
        <f>IF(ISNA(MATCH(3,Payments!$I$5:$I$504,0)),"",INDEX(Payments!$F$5:$F$504,MATCH(3,Payments!$I$5:$I$504,0)))</f>
        <v/>
      </c>
      <c r="D15" s="12">
        <f>IF(ISNA(MATCH(3,Payments!$I$5:$I$504,0)),"",INDEX(Payments!$E$5:$E$504,MATCH(3,Payments!$I$5:$I$504,0)))</f>
        <v/>
      </c>
      <c r="E15" s="15">
        <f>IF(ISNA(MATCH(3,Payments!$I$5:$I$504,0)),"",INDEX(Payments!$H$5:$H$504,MATCH(3,Payments!$I$5:$I$504,0)))</f>
        <v/>
      </c>
    </row>
    <row r="16">
      <c r="A16" s="14">
        <f>IF(ISNA(MATCH(4,Payments!$I$5:$I$504,0)),"",INDEX(Payments!$A$5:$A$504,MATCH(4,Payments!$I$5:$I$504,0)))</f>
        <v/>
      </c>
      <c r="B16" s="15">
        <f>IF(ISNA(MATCH(4,Payments!$I$5:$I$504,0)),"",INDEX(Payments!$B$5:$B$504,MATCH(4,Payments!$I$5:$I$504,0)))</f>
        <v/>
      </c>
      <c r="C16" s="15">
        <f>IF(ISNA(MATCH(4,Payments!$I$5:$I$504,0)),"",INDEX(Payments!$F$5:$F$504,MATCH(4,Payments!$I$5:$I$504,0)))</f>
        <v/>
      </c>
      <c r="D16" s="12">
        <f>IF(ISNA(MATCH(4,Payments!$I$5:$I$504,0)),"",INDEX(Payments!$E$5:$E$504,MATCH(4,Payments!$I$5:$I$504,0)))</f>
        <v/>
      </c>
      <c r="E16" s="15">
        <f>IF(ISNA(MATCH(4,Payments!$I$5:$I$504,0)),"",INDEX(Payments!$H$5:$H$504,MATCH(4,Payments!$I$5:$I$504,0)))</f>
        <v/>
      </c>
    </row>
    <row r="17">
      <c r="A17" s="14">
        <f>IF(ISNA(MATCH(5,Payments!$I$5:$I$504,0)),"",INDEX(Payments!$A$5:$A$504,MATCH(5,Payments!$I$5:$I$504,0)))</f>
        <v/>
      </c>
      <c r="B17" s="15">
        <f>IF(ISNA(MATCH(5,Payments!$I$5:$I$504,0)),"",INDEX(Payments!$B$5:$B$504,MATCH(5,Payments!$I$5:$I$504,0)))</f>
        <v/>
      </c>
      <c r="C17" s="15">
        <f>IF(ISNA(MATCH(5,Payments!$I$5:$I$504,0)),"",INDEX(Payments!$F$5:$F$504,MATCH(5,Payments!$I$5:$I$504,0)))</f>
        <v/>
      </c>
      <c r="D17" s="12">
        <f>IF(ISNA(MATCH(5,Payments!$I$5:$I$504,0)),"",INDEX(Payments!$E$5:$E$504,MATCH(5,Payments!$I$5:$I$504,0)))</f>
        <v/>
      </c>
      <c r="E17" s="15">
        <f>IF(ISNA(MATCH(5,Payments!$I$5:$I$504,0)),"",INDEX(Payments!$H$5:$H$504,MATCH(5,Payments!$I$5:$I$504,0)))</f>
        <v/>
      </c>
    </row>
    <row r="18">
      <c r="A18" s="14">
        <f>IF(ISNA(MATCH(6,Payments!$I$5:$I$504,0)),"",INDEX(Payments!$A$5:$A$504,MATCH(6,Payments!$I$5:$I$504,0)))</f>
        <v/>
      </c>
      <c r="B18" s="15">
        <f>IF(ISNA(MATCH(6,Payments!$I$5:$I$504,0)),"",INDEX(Payments!$B$5:$B$504,MATCH(6,Payments!$I$5:$I$504,0)))</f>
        <v/>
      </c>
      <c r="C18" s="15">
        <f>IF(ISNA(MATCH(6,Payments!$I$5:$I$504,0)),"",INDEX(Payments!$F$5:$F$504,MATCH(6,Payments!$I$5:$I$504,0)))</f>
        <v/>
      </c>
      <c r="D18" s="12">
        <f>IF(ISNA(MATCH(6,Payments!$I$5:$I$504,0)),"",INDEX(Payments!$E$5:$E$504,MATCH(6,Payments!$I$5:$I$504,0)))</f>
        <v/>
      </c>
      <c r="E18" s="15">
        <f>IF(ISNA(MATCH(6,Payments!$I$5:$I$504,0)),"",INDEX(Payments!$H$5:$H$504,MATCH(6,Payments!$I$5:$I$504,0)))</f>
        <v/>
      </c>
    </row>
    <row r="19">
      <c r="A19" s="14">
        <f>IF(ISNA(MATCH(7,Payments!$I$5:$I$504,0)),"",INDEX(Payments!$A$5:$A$504,MATCH(7,Payments!$I$5:$I$504,0)))</f>
        <v/>
      </c>
      <c r="B19" s="15">
        <f>IF(ISNA(MATCH(7,Payments!$I$5:$I$504,0)),"",INDEX(Payments!$B$5:$B$504,MATCH(7,Payments!$I$5:$I$504,0)))</f>
        <v/>
      </c>
      <c r="C19" s="15">
        <f>IF(ISNA(MATCH(7,Payments!$I$5:$I$504,0)),"",INDEX(Payments!$F$5:$F$504,MATCH(7,Payments!$I$5:$I$504,0)))</f>
        <v/>
      </c>
      <c r="D19" s="12">
        <f>IF(ISNA(MATCH(7,Payments!$I$5:$I$504,0)),"",INDEX(Payments!$E$5:$E$504,MATCH(7,Payments!$I$5:$I$504,0)))</f>
        <v/>
      </c>
      <c r="E19" s="15">
        <f>IF(ISNA(MATCH(7,Payments!$I$5:$I$504,0)),"",INDEX(Payments!$H$5:$H$504,MATCH(7,Payments!$I$5:$I$504,0)))</f>
        <v/>
      </c>
    </row>
    <row r="20">
      <c r="A20" s="14">
        <f>IF(ISNA(MATCH(8,Payments!$I$5:$I$504,0)),"",INDEX(Payments!$A$5:$A$504,MATCH(8,Payments!$I$5:$I$504,0)))</f>
        <v/>
      </c>
      <c r="B20" s="15">
        <f>IF(ISNA(MATCH(8,Payments!$I$5:$I$504,0)),"",INDEX(Payments!$B$5:$B$504,MATCH(8,Payments!$I$5:$I$504,0)))</f>
        <v/>
      </c>
      <c r="C20" s="15">
        <f>IF(ISNA(MATCH(8,Payments!$I$5:$I$504,0)),"",INDEX(Payments!$F$5:$F$504,MATCH(8,Payments!$I$5:$I$504,0)))</f>
        <v/>
      </c>
      <c r="D20" s="12">
        <f>IF(ISNA(MATCH(8,Payments!$I$5:$I$504,0)),"",INDEX(Payments!$E$5:$E$504,MATCH(8,Payments!$I$5:$I$504,0)))</f>
        <v/>
      </c>
      <c r="E20" s="15">
        <f>IF(ISNA(MATCH(8,Payments!$I$5:$I$504,0)),"",INDEX(Payments!$H$5:$H$504,MATCH(8,Payments!$I$5:$I$504,0)))</f>
        <v/>
      </c>
    </row>
    <row r="21">
      <c r="A21" s="14">
        <f>IF(ISNA(MATCH(9,Payments!$I$5:$I$504,0)),"",INDEX(Payments!$A$5:$A$504,MATCH(9,Payments!$I$5:$I$504,0)))</f>
        <v/>
      </c>
      <c r="B21" s="15">
        <f>IF(ISNA(MATCH(9,Payments!$I$5:$I$504,0)),"",INDEX(Payments!$B$5:$B$504,MATCH(9,Payments!$I$5:$I$504,0)))</f>
        <v/>
      </c>
      <c r="C21" s="15">
        <f>IF(ISNA(MATCH(9,Payments!$I$5:$I$504,0)),"",INDEX(Payments!$F$5:$F$504,MATCH(9,Payments!$I$5:$I$504,0)))</f>
        <v/>
      </c>
      <c r="D21" s="12">
        <f>IF(ISNA(MATCH(9,Payments!$I$5:$I$504,0)),"",INDEX(Payments!$E$5:$E$504,MATCH(9,Payments!$I$5:$I$504,0)))</f>
        <v/>
      </c>
      <c r="E21" s="15">
        <f>IF(ISNA(MATCH(9,Payments!$I$5:$I$504,0)),"",INDEX(Payments!$H$5:$H$504,MATCH(9,Payments!$I$5:$I$504,0)))</f>
        <v/>
      </c>
    </row>
    <row r="22">
      <c r="A22" s="14">
        <f>IF(ISNA(MATCH(10,Payments!$I$5:$I$504,0)),"",INDEX(Payments!$A$5:$A$504,MATCH(10,Payments!$I$5:$I$504,0)))</f>
        <v/>
      </c>
      <c r="B22" s="15">
        <f>IF(ISNA(MATCH(10,Payments!$I$5:$I$504,0)),"",INDEX(Payments!$B$5:$B$504,MATCH(10,Payments!$I$5:$I$504,0)))</f>
        <v/>
      </c>
      <c r="C22" s="15">
        <f>IF(ISNA(MATCH(10,Payments!$I$5:$I$504,0)),"",INDEX(Payments!$F$5:$F$504,MATCH(10,Payments!$I$5:$I$504,0)))</f>
        <v/>
      </c>
      <c r="D22" s="12">
        <f>IF(ISNA(MATCH(10,Payments!$I$5:$I$504,0)),"",INDEX(Payments!$E$5:$E$504,MATCH(10,Payments!$I$5:$I$504,0)))</f>
        <v/>
      </c>
      <c r="E22" s="15">
        <f>IF(ISNA(MATCH(10,Payments!$I$5:$I$504,0)),"",INDEX(Payments!$H$5:$H$504,MATCH(10,Payments!$I$5:$I$504,0)))</f>
        <v/>
      </c>
    </row>
    <row r="23">
      <c r="A23" s="14">
        <f>IF(ISNA(MATCH(11,Payments!$I$5:$I$504,0)),"",INDEX(Payments!$A$5:$A$504,MATCH(11,Payments!$I$5:$I$504,0)))</f>
        <v/>
      </c>
      <c r="B23" s="15">
        <f>IF(ISNA(MATCH(11,Payments!$I$5:$I$504,0)),"",INDEX(Payments!$B$5:$B$504,MATCH(11,Payments!$I$5:$I$504,0)))</f>
        <v/>
      </c>
      <c r="C23" s="15">
        <f>IF(ISNA(MATCH(11,Payments!$I$5:$I$504,0)),"",INDEX(Payments!$F$5:$F$504,MATCH(11,Payments!$I$5:$I$504,0)))</f>
        <v/>
      </c>
      <c r="D23" s="12">
        <f>IF(ISNA(MATCH(11,Payments!$I$5:$I$504,0)),"",INDEX(Payments!$E$5:$E$504,MATCH(11,Payments!$I$5:$I$504,0)))</f>
        <v/>
      </c>
      <c r="E23" s="15">
        <f>IF(ISNA(MATCH(11,Payments!$I$5:$I$504,0)),"",INDEX(Payments!$H$5:$H$504,MATCH(11,Payments!$I$5:$I$504,0)))</f>
        <v/>
      </c>
    </row>
    <row r="24">
      <c r="A24" s="14">
        <f>IF(ISNA(MATCH(12,Payments!$I$5:$I$504,0)),"",INDEX(Payments!$A$5:$A$504,MATCH(12,Payments!$I$5:$I$504,0)))</f>
        <v/>
      </c>
      <c r="B24" s="15">
        <f>IF(ISNA(MATCH(12,Payments!$I$5:$I$504,0)),"",INDEX(Payments!$B$5:$B$504,MATCH(12,Payments!$I$5:$I$504,0)))</f>
        <v/>
      </c>
      <c r="C24" s="15">
        <f>IF(ISNA(MATCH(12,Payments!$I$5:$I$504,0)),"",INDEX(Payments!$F$5:$F$504,MATCH(12,Payments!$I$5:$I$504,0)))</f>
        <v/>
      </c>
      <c r="D24" s="12">
        <f>IF(ISNA(MATCH(12,Payments!$I$5:$I$504,0)),"",INDEX(Payments!$E$5:$E$504,MATCH(12,Payments!$I$5:$I$504,0)))</f>
        <v/>
      </c>
      <c r="E24" s="15">
        <f>IF(ISNA(MATCH(12,Payments!$I$5:$I$504,0)),"",INDEX(Payments!$H$5:$H$504,MATCH(12,Payments!$I$5:$I$504,0)))</f>
        <v/>
      </c>
    </row>
    <row r="25">
      <c r="A25" s="14">
        <f>IF(ISNA(MATCH(13,Payments!$I$5:$I$504,0)),"",INDEX(Payments!$A$5:$A$504,MATCH(13,Payments!$I$5:$I$504,0)))</f>
        <v/>
      </c>
      <c r="B25" s="15">
        <f>IF(ISNA(MATCH(13,Payments!$I$5:$I$504,0)),"",INDEX(Payments!$B$5:$B$504,MATCH(13,Payments!$I$5:$I$504,0)))</f>
        <v/>
      </c>
      <c r="C25" s="15">
        <f>IF(ISNA(MATCH(13,Payments!$I$5:$I$504,0)),"",INDEX(Payments!$F$5:$F$504,MATCH(13,Payments!$I$5:$I$504,0)))</f>
        <v/>
      </c>
      <c r="D25" s="12">
        <f>IF(ISNA(MATCH(13,Payments!$I$5:$I$504,0)),"",INDEX(Payments!$E$5:$E$504,MATCH(13,Payments!$I$5:$I$504,0)))</f>
        <v/>
      </c>
      <c r="E25" s="15">
        <f>IF(ISNA(MATCH(13,Payments!$I$5:$I$504,0)),"",INDEX(Payments!$H$5:$H$504,MATCH(13,Payments!$I$5:$I$504,0)))</f>
        <v/>
      </c>
    </row>
    <row r="26">
      <c r="A26" s="14">
        <f>IF(ISNA(MATCH(14,Payments!$I$5:$I$504,0)),"",INDEX(Payments!$A$5:$A$504,MATCH(14,Payments!$I$5:$I$504,0)))</f>
        <v/>
      </c>
      <c r="B26" s="15">
        <f>IF(ISNA(MATCH(14,Payments!$I$5:$I$504,0)),"",INDEX(Payments!$B$5:$B$504,MATCH(14,Payments!$I$5:$I$504,0)))</f>
        <v/>
      </c>
      <c r="C26" s="15">
        <f>IF(ISNA(MATCH(14,Payments!$I$5:$I$504,0)),"",INDEX(Payments!$F$5:$F$504,MATCH(14,Payments!$I$5:$I$504,0)))</f>
        <v/>
      </c>
      <c r="D26" s="12">
        <f>IF(ISNA(MATCH(14,Payments!$I$5:$I$504,0)),"",INDEX(Payments!$E$5:$E$504,MATCH(14,Payments!$I$5:$I$504,0)))</f>
        <v/>
      </c>
      <c r="E26" s="15">
        <f>IF(ISNA(MATCH(14,Payments!$I$5:$I$504,0)),"",INDEX(Payments!$H$5:$H$504,MATCH(14,Payments!$I$5:$I$504,0)))</f>
        <v/>
      </c>
    </row>
    <row r="27">
      <c r="A27" s="14">
        <f>IF(ISNA(MATCH(15,Payments!$I$5:$I$504,0)),"",INDEX(Payments!$A$5:$A$504,MATCH(15,Payments!$I$5:$I$504,0)))</f>
        <v/>
      </c>
      <c r="B27" s="15">
        <f>IF(ISNA(MATCH(15,Payments!$I$5:$I$504,0)),"",INDEX(Payments!$B$5:$B$504,MATCH(15,Payments!$I$5:$I$504,0)))</f>
        <v/>
      </c>
      <c r="C27" s="15">
        <f>IF(ISNA(MATCH(15,Payments!$I$5:$I$504,0)),"",INDEX(Payments!$F$5:$F$504,MATCH(15,Payments!$I$5:$I$504,0)))</f>
        <v/>
      </c>
      <c r="D27" s="12">
        <f>IF(ISNA(MATCH(15,Payments!$I$5:$I$504,0)),"",INDEX(Payments!$E$5:$E$504,MATCH(15,Payments!$I$5:$I$504,0)))</f>
        <v/>
      </c>
      <c r="E27" s="15">
        <f>IF(ISNA(MATCH(15,Payments!$I$5:$I$504,0)),"",INDEX(Payments!$H$5:$H$504,MATCH(15,Payments!$I$5:$I$504,0)))</f>
        <v/>
      </c>
    </row>
    <row r="28">
      <c r="A28" s="14">
        <f>IF(ISNA(MATCH(16,Payments!$I$5:$I$504,0)),"",INDEX(Payments!$A$5:$A$504,MATCH(16,Payments!$I$5:$I$504,0)))</f>
        <v/>
      </c>
      <c r="B28" s="15">
        <f>IF(ISNA(MATCH(16,Payments!$I$5:$I$504,0)),"",INDEX(Payments!$B$5:$B$504,MATCH(16,Payments!$I$5:$I$504,0)))</f>
        <v/>
      </c>
      <c r="C28" s="15">
        <f>IF(ISNA(MATCH(16,Payments!$I$5:$I$504,0)),"",INDEX(Payments!$F$5:$F$504,MATCH(16,Payments!$I$5:$I$504,0)))</f>
        <v/>
      </c>
      <c r="D28" s="12">
        <f>IF(ISNA(MATCH(16,Payments!$I$5:$I$504,0)),"",INDEX(Payments!$E$5:$E$504,MATCH(16,Payments!$I$5:$I$504,0)))</f>
        <v/>
      </c>
      <c r="E28" s="15">
        <f>IF(ISNA(MATCH(16,Payments!$I$5:$I$504,0)),"",INDEX(Payments!$H$5:$H$504,MATCH(16,Payments!$I$5:$I$504,0)))</f>
        <v/>
      </c>
    </row>
    <row r="29">
      <c r="A29" s="14">
        <f>IF(ISNA(MATCH(17,Payments!$I$5:$I$504,0)),"",INDEX(Payments!$A$5:$A$504,MATCH(17,Payments!$I$5:$I$504,0)))</f>
        <v/>
      </c>
      <c r="B29" s="15">
        <f>IF(ISNA(MATCH(17,Payments!$I$5:$I$504,0)),"",INDEX(Payments!$B$5:$B$504,MATCH(17,Payments!$I$5:$I$504,0)))</f>
        <v/>
      </c>
      <c r="C29" s="15">
        <f>IF(ISNA(MATCH(17,Payments!$I$5:$I$504,0)),"",INDEX(Payments!$F$5:$F$504,MATCH(17,Payments!$I$5:$I$504,0)))</f>
        <v/>
      </c>
      <c r="D29" s="12">
        <f>IF(ISNA(MATCH(17,Payments!$I$5:$I$504,0)),"",INDEX(Payments!$E$5:$E$504,MATCH(17,Payments!$I$5:$I$504,0)))</f>
        <v/>
      </c>
      <c r="E29" s="15">
        <f>IF(ISNA(MATCH(17,Payments!$I$5:$I$504,0)),"",INDEX(Payments!$H$5:$H$504,MATCH(17,Payments!$I$5:$I$504,0)))</f>
        <v/>
      </c>
    </row>
    <row r="30">
      <c r="A30" s="14">
        <f>IF(ISNA(MATCH(18,Payments!$I$5:$I$504,0)),"",INDEX(Payments!$A$5:$A$504,MATCH(18,Payments!$I$5:$I$504,0)))</f>
        <v/>
      </c>
      <c r="B30" s="15">
        <f>IF(ISNA(MATCH(18,Payments!$I$5:$I$504,0)),"",INDEX(Payments!$B$5:$B$504,MATCH(18,Payments!$I$5:$I$504,0)))</f>
        <v/>
      </c>
      <c r="C30" s="15">
        <f>IF(ISNA(MATCH(18,Payments!$I$5:$I$504,0)),"",INDEX(Payments!$F$5:$F$504,MATCH(18,Payments!$I$5:$I$504,0)))</f>
        <v/>
      </c>
      <c r="D30" s="12">
        <f>IF(ISNA(MATCH(18,Payments!$I$5:$I$504,0)),"",INDEX(Payments!$E$5:$E$504,MATCH(18,Payments!$I$5:$I$504,0)))</f>
        <v/>
      </c>
      <c r="E30" s="15">
        <f>IF(ISNA(MATCH(18,Payments!$I$5:$I$504,0)),"",INDEX(Payments!$H$5:$H$504,MATCH(18,Payments!$I$5:$I$504,0)))</f>
        <v/>
      </c>
    </row>
    <row r="31">
      <c r="A31" s="14">
        <f>IF(ISNA(MATCH(19,Payments!$I$5:$I$504,0)),"",INDEX(Payments!$A$5:$A$504,MATCH(19,Payments!$I$5:$I$504,0)))</f>
        <v/>
      </c>
      <c r="B31" s="15">
        <f>IF(ISNA(MATCH(19,Payments!$I$5:$I$504,0)),"",INDEX(Payments!$B$5:$B$504,MATCH(19,Payments!$I$5:$I$504,0)))</f>
        <v/>
      </c>
      <c r="C31" s="15">
        <f>IF(ISNA(MATCH(19,Payments!$I$5:$I$504,0)),"",INDEX(Payments!$F$5:$F$504,MATCH(19,Payments!$I$5:$I$504,0)))</f>
        <v/>
      </c>
      <c r="D31" s="12">
        <f>IF(ISNA(MATCH(19,Payments!$I$5:$I$504,0)),"",INDEX(Payments!$E$5:$E$504,MATCH(19,Payments!$I$5:$I$504,0)))</f>
        <v/>
      </c>
      <c r="E31" s="15">
        <f>IF(ISNA(MATCH(19,Payments!$I$5:$I$504,0)),"",INDEX(Payments!$H$5:$H$504,MATCH(19,Payments!$I$5:$I$504,0)))</f>
        <v/>
      </c>
    </row>
    <row r="32">
      <c r="A32" s="14">
        <f>IF(ISNA(MATCH(20,Payments!$I$5:$I$504,0)),"",INDEX(Payments!$A$5:$A$504,MATCH(20,Payments!$I$5:$I$504,0)))</f>
        <v/>
      </c>
      <c r="B32" s="15">
        <f>IF(ISNA(MATCH(20,Payments!$I$5:$I$504,0)),"",INDEX(Payments!$B$5:$B$504,MATCH(20,Payments!$I$5:$I$504,0)))</f>
        <v/>
      </c>
      <c r="C32" s="15">
        <f>IF(ISNA(MATCH(20,Payments!$I$5:$I$504,0)),"",INDEX(Payments!$F$5:$F$504,MATCH(20,Payments!$I$5:$I$504,0)))</f>
        <v/>
      </c>
      <c r="D32" s="12">
        <f>IF(ISNA(MATCH(20,Payments!$I$5:$I$504,0)),"",INDEX(Payments!$E$5:$E$504,MATCH(20,Payments!$I$5:$I$504,0)))</f>
        <v/>
      </c>
      <c r="E32" s="15">
        <f>IF(ISNA(MATCH(20,Payments!$I$5:$I$504,0)),"",INDEX(Payments!$H$5:$H$504,MATCH(20,Payments!$I$5:$I$504,0)))</f>
        <v/>
      </c>
    </row>
    <row r="33">
      <c r="A33" s="14">
        <f>IF(ISNA(MATCH(21,Payments!$I$5:$I$504,0)),"",INDEX(Payments!$A$5:$A$504,MATCH(21,Payments!$I$5:$I$504,0)))</f>
        <v/>
      </c>
      <c r="B33" s="15">
        <f>IF(ISNA(MATCH(21,Payments!$I$5:$I$504,0)),"",INDEX(Payments!$B$5:$B$504,MATCH(21,Payments!$I$5:$I$504,0)))</f>
        <v/>
      </c>
      <c r="C33" s="15">
        <f>IF(ISNA(MATCH(21,Payments!$I$5:$I$504,0)),"",INDEX(Payments!$F$5:$F$504,MATCH(21,Payments!$I$5:$I$504,0)))</f>
        <v/>
      </c>
      <c r="D33" s="12">
        <f>IF(ISNA(MATCH(21,Payments!$I$5:$I$504,0)),"",INDEX(Payments!$E$5:$E$504,MATCH(21,Payments!$I$5:$I$504,0)))</f>
        <v/>
      </c>
      <c r="E33" s="15">
        <f>IF(ISNA(MATCH(21,Payments!$I$5:$I$504,0)),"",INDEX(Payments!$H$5:$H$504,MATCH(21,Payments!$I$5:$I$504,0)))</f>
        <v/>
      </c>
    </row>
    <row r="34">
      <c r="A34" s="14">
        <f>IF(ISNA(MATCH(22,Payments!$I$5:$I$504,0)),"",INDEX(Payments!$A$5:$A$504,MATCH(22,Payments!$I$5:$I$504,0)))</f>
        <v/>
      </c>
      <c r="B34" s="15">
        <f>IF(ISNA(MATCH(22,Payments!$I$5:$I$504,0)),"",INDEX(Payments!$B$5:$B$504,MATCH(22,Payments!$I$5:$I$504,0)))</f>
        <v/>
      </c>
      <c r="C34" s="15">
        <f>IF(ISNA(MATCH(22,Payments!$I$5:$I$504,0)),"",INDEX(Payments!$F$5:$F$504,MATCH(22,Payments!$I$5:$I$504,0)))</f>
        <v/>
      </c>
      <c r="D34" s="12">
        <f>IF(ISNA(MATCH(22,Payments!$I$5:$I$504,0)),"",INDEX(Payments!$E$5:$E$504,MATCH(22,Payments!$I$5:$I$504,0)))</f>
        <v/>
      </c>
      <c r="E34" s="15">
        <f>IF(ISNA(MATCH(22,Payments!$I$5:$I$504,0)),"",INDEX(Payments!$H$5:$H$504,MATCH(22,Payments!$I$5:$I$504,0)))</f>
        <v/>
      </c>
    </row>
    <row r="35">
      <c r="A35" s="14">
        <f>IF(ISNA(MATCH(23,Payments!$I$5:$I$504,0)),"",INDEX(Payments!$A$5:$A$504,MATCH(23,Payments!$I$5:$I$504,0)))</f>
        <v/>
      </c>
      <c r="B35" s="15">
        <f>IF(ISNA(MATCH(23,Payments!$I$5:$I$504,0)),"",INDEX(Payments!$B$5:$B$504,MATCH(23,Payments!$I$5:$I$504,0)))</f>
        <v/>
      </c>
      <c r="C35" s="15">
        <f>IF(ISNA(MATCH(23,Payments!$I$5:$I$504,0)),"",INDEX(Payments!$F$5:$F$504,MATCH(23,Payments!$I$5:$I$504,0)))</f>
        <v/>
      </c>
      <c r="D35" s="12">
        <f>IF(ISNA(MATCH(23,Payments!$I$5:$I$504,0)),"",INDEX(Payments!$E$5:$E$504,MATCH(23,Payments!$I$5:$I$504,0)))</f>
        <v/>
      </c>
      <c r="E35" s="15">
        <f>IF(ISNA(MATCH(23,Payments!$I$5:$I$504,0)),"",INDEX(Payments!$H$5:$H$504,MATCH(23,Payments!$I$5:$I$504,0)))</f>
        <v/>
      </c>
    </row>
    <row r="36">
      <c r="A36" s="14">
        <f>IF(ISNA(MATCH(24,Payments!$I$5:$I$504,0)),"",INDEX(Payments!$A$5:$A$504,MATCH(24,Payments!$I$5:$I$504,0)))</f>
        <v/>
      </c>
      <c r="B36" s="15">
        <f>IF(ISNA(MATCH(24,Payments!$I$5:$I$504,0)),"",INDEX(Payments!$B$5:$B$504,MATCH(24,Payments!$I$5:$I$504,0)))</f>
        <v/>
      </c>
      <c r="C36" s="15">
        <f>IF(ISNA(MATCH(24,Payments!$I$5:$I$504,0)),"",INDEX(Payments!$F$5:$F$504,MATCH(24,Payments!$I$5:$I$504,0)))</f>
        <v/>
      </c>
      <c r="D36" s="12">
        <f>IF(ISNA(MATCH(24,Payments!$I$5:$I$504,0)),"",INDEX(Payments!$E$5:$E$504,MATCH(24,Payments!$I$5:$I$504,0)))</f>
        <v/>
      </c>
      <c r="E36" s="15">
        <f>IF(ISNA(MATCH(24,Payments!$I$5:$I$504,0)),"",INDEX(Payments!$H$5:$H$504,MATCH(24,Payments!$I$5:$I$504,0)))</f>
        <v/>
      </c>
    </row>
    <row r="37">
      <c r="A37" s="14">
        <f>IF(ISNA(MATCH(25,Payments!$I$5:$I$504,0)),"",INDEX(Payments!$A$5:$A$504,MATCH(25,Payments!$I$5:$I$504,0)))</f>
        <v/>
      </c>
      <c r="B37" s="15">
        <f>IF(ISNA(MATCH(25,Payments!$I$5:$I$504,0)),"",INDEX(Payments!$B$5:$B$504,MATCH(25,Payments!$I$5:$I$504,0)))</f>
        <v/>
      </c>
      <c r="C37" s="15">
        <f>IF(ISNA(MATCH(25,Payments!$I$5:$I$504,0)),"",INDEX(Payments!$F$5:$F$504,MATCH(25,Payments!$I$5:$I$504,0)))</f>
        <v/>
      </c>
      <c r="D37" s="12">
        <f>IF(ISNA(MATCH(25,Payments!$I$5:$I$504,0)),"",INDEX(Payments!$E$5:$E$504,MATCH(25,Payments!$I$5:$I$504,0)))</f>
        <v/>
      </c>
      <c r="E37" s="15">
        <f>IF(ISNA(MATCH(25,Payments!$I$5:$I$504,0)),"",INDEX(Payments!$H$5:$H$504,MATCH(25,Payments!$I$5:$I$504,0)))</f>
        <v/>
      </c>
    </row>
    <row r="38">
      <c r="A38" s="14">
        <f>IF(ISNA(MATCH(26,Payments!$I$5:$I$504,0)),"",INDEX(Payments!$A$5:$A$504,MATCH(26,Payments!$I$5:$I$504,0)))</f>
        <v/>
      </c>
      <c r="B38" s="15">
        <f>IF(ISNA(MATCH(26,Payments!$I$5:$I$504,0)),"",INDEX(Payments!$B$5:$B$504,MATCH(26,Payments!$I$5:$I$504,0)))</f>
        <v/>
      </c>
      <c r="C38" s="15">
        <f>IF(ISNA(MATCH(26,Payments!$I$5:$I$504,0)),"",INDEX(Payments!$F$5:$F$504,MATCH(26,Payments!$I$5:$I$504,0)))</f>
        <v/>
      </c>
      <c r="D38" s="12">
        <f>IF(ISNA(MATCH(26,Payments!$I$5:$I$504,0)),"",INDEX(Payments!$E$5:$E$504,MATCH(26,Payments!$I$5:$I$504,0)))</f>
        <v/>
      </c>
      <c r="E38" s="15">
        <f>IF(ISNA(MATCH(26,Payments!$I$5:$I$504,0)),"",INDEX(Payments!$H$5:$H$504,MATCH(26,Payments!$I$5:$I$504,0)))</f>
        <v/>
      </c>
    </row>
    <row r="39">
      <c r="A39" s="14">
        <f>IF(ISNA(MATCH(27,Payments!$I$5:$I$504,0)),"",INDEX(Payments!$A$5:$A$504,MATCH(27,Payments!$I$5:$I$504,0)))</f>
        <v/>
      </c>
      <c r="B39" s="15">
        <f>IF(ISNA(MATCH(27,Payments!$I$5:$I$504,0)),"",INDEX(Payments!$B$5:$B$504,MATCH(27,Payments!$I$5:$I$504,0)))</f>
        <v/>
      </c>
      <c r="C39" s="15">
        <f>IF(ISNA(MATCH(27,Payments!$I$5:$I$504,0)),"",INDEX(Payments!$F$5:$F$504,MATCH(27,Payments!$I$5:$I$504,0)))</f>
        <v/>
      </c>
      <c r="D39" s="12">
        <f>IF(ISNA(MATCH(27,Payments!$I$5:$I$504,0)),"",INDEX(Payments!$E$5:$E$504,MATCH(27,Payments!$I$5:$I$504,0)))</f>
        <v/>
      </c>
      <c r="E39" s="15">
        <f>IF(ISNA(MATCH(27,Payments!$I$5:$I$504,0)),"",INDEX(Payments!$H$5:$H$504,MATCH(27,Payments!$I$5:$I$504,0)))</f>
        <v/>
      </c>
    </row>
    <row r="40">
      <c r="A40" s="14">
        <f>IF(ISNA(MATCH(28,Payments!$I$5:$I$504,0)),"",INDEX(Payments!$A$5:$A$504,MATCH(28,Payments!$I$5:$I$504,0)))</f>
        <v/>
      </c>
      <c r="B40" s="15">
        <f>IF(ISNA(MATCH(28,Payments!$I$5:$I$504,0)),"",INDEX(Payments!$B$5:$B$504,MATCH(28,Payments!$I$5:$I$504,0)))</f>
        <v/>
      </c>
      <c r="C40" s="15">
        <f>IF(ISNA(MATCH(28,Payments!$I$5:$I$504,0)),"",INDEX(Payments!$F$5:$F$504,MATCH(28,Payments!$I$5:$I$504,0)))</f>
        <v/>
      </c>
      <c r="D40" s="12">
        <f>IF(ISNA(MATCH(28,Payments!$I$5:$I$504,0)),"",INDEX(Payments!$E$5:$E$504,MATCH(28,Payments!$I$5:$I$504,0)))</f>
        <v/>
      </c>
      <c r="E40" s="15">
        <f>IF(ISNA(MATCH(28,Payments!$I$5:$I$504,0)),"",INDEX(Payments!$H$5:$H$504,MATCH(28,Payments!$I$5:$I$504,0)))</f>
        <v/>
      </c>
    </row>
    <row r="41">
      <c r="A41" s="14">
        <f>IF(ISNA(MATCH(29,Payments!$I$5:$I$504,0)),"",INDEX(Payments!$A$5:$A$504,MATCH(29,Payments!$I$5:$I$504,0)))</f>
        <v/>
      </c>
      <c r="B41" s="15">
        <f>IF(ISNA(MATCH(29,Payments!$I$5:$I$504,0)),"",INDEX(Payments!$B$5:$B$504,MATCH(29,Payments!$I$5:$I$504,0)))</f>
        <v/>
      </c>
      <c r="C41" s="15">
        <f>IF(ISNA(MATCH(29,Payments!$I$5:$I$504,0)),"",INDEX(Payments!$F$5:$F$504,MATCH(29,Payments!$I$5:$I$504,0)))</f>
        <v/>
      </c>
      <c r="D41" s="12">
        <f>IF(ISNA(MATCH(29,Payments!$I$5:$I$504,0)),"",INDEX(Payments!$E$5:$E$504,MATCH(29,Payments!$I$5:$I$504,0)))</f>
        <v/>
      </c>
      <c r="E41" s="15">
        <f>IF(ISNA(MATCH(29,Payments!$I$5:$I$504,0)),"",INDEX(Payments!$H$5:$H$504,MATCH(29,Payments!$I$5:$I$504,0)))</f>
        <v/>
      </c>
    </row>
    <row r="42">
      <c r="A42" s="14">
        <f>IF(ISNA(MATCH(30,Payments!$I$5:$I$504,0)),"",INDEX(Payments!$A$5:$A$504,MATCH(30,Payments!$I$5:$I$504,0)))</f>
        <v/>
      </c>
      <c r="B42" s="15">
        <f>IF(ISNA(MATCH(30,Payments!$I$5:$I$504,0)),"",INDEX(Payments!$B$5:$B$504,MATCH(30,Payments!$I$5:$I$504,0)))</f>
        <v/>
      </c>
      <c r="C42" s="15">
        <f>IF(ISNA(MATCH(30,Payments!$I$5:$I$504,0)),"",INDEX(Payments!$F$5:$F$504,MATCH(30,Payments!$I$5:$I$504,0)))</f>
        <v/>
      </c>
      <c r="D42" s="12">
        <f>IF(ISNA(MATCH(30,Payments!$I$5:$I$504,0)),"",INDEX(Payments!$E$5:$E$504,MATCH(30,Payments!$I$5:$I$504,0)))</f>
        <v/>
      </c>
      <c r="E42" s="15">
        <f>IF(ISNA(MATCH(30,Payments!$I$5:$I$504,0)),"",INDEX(Payments!$H$5:$H$504,MATCH(30,Payments!$I$5:$I$504,0)))</f>
        <v/>
      </c>
    </row>
    <row r="43">
      <c r="A43" s="14">
        <f>IF(ISNA(MATCH(31,Payments!$I$5:$I$504,0)),"",INDEX(Payments!$A$5:$A$504,MATCH(31,Payments!$I$5:$I$504,0)))</f>
        <v/>
      </c>
      <c r="B43" s="15">
        <f>IF(ISNA(MATCH(31,Payments!$I$5:$I$504,0)),"",INDEX(Payments!$B$5:$B$504,MATCH(31,Payments!$I$5:$I$504,0)))</f>
        <v/>
      </c>
      <c r="C43" s="15">
        <f>IF(ISNA(MATCH(31,Payments!$I$5:$I$504,0)),"",INDEX(Payments!$F$5:$F$504,MATCH(31,Payments!$I$5:$I$504,0)))</f>
        <v/>
      </c>
      <c r="D43" s="12">
        <f>IF(ISNA(MATCH(31,Payments!$I$5:$I$504,0)),"",INDEX(Payments!$E$5:$E$504,MATCH(31,Payments!$I$5:$I$504,0)))</f>
        <v/>
      </c>
      <c r="E43" s="15">
        <f>IF(ISNA(MATCH(31,Payments!$I$5:$I$504,0)),"",INDEX(Payments!$H$5:$H$504,MATCH(31,Payments!$I$5:$I$504,0)))</f>
        <v/>
      </c>
    </row>
    <row r="44">
      <c r="A44" s="14">
        <f>IF(ISNA(MATCH(32,Payments!$I$5:$I$504,0)),"",INDEX(Payments!$A$5:$A$504,MATCH(32,Payments!$I$5:$I$504,0)))</f>
        <v/>
      </c>
      <c r="B44" s="15">
        <f>IF(ISNA(MATCH(32,Payments!$I$5:$I$504,0)),"",INDEX(Payments!$B$5:$B$504,MATCH(32,Payments!$I$5:$I$504,0)))</f>
        <v/>
      </c>
      <c r="C44" s="15">
        <f>IF(ISNA(MATCH(32,Payments!$I$5:$I$504,0)),"",INDEX(Payments!$F$5:$F$504,MATCH(32,Payments!$I$5:$I$504,0)))</f>
        <v/>
      </c>
      <c r="D44" s="12">
        <f>IF(ISNA(MATCH(32,Payments!$I$5:$I$504,0)),"",INDEX(Payments!$E$5:$E$504,MATCH(32,Payments!$I$5:$I$504,0)))</f>
        <v/>
      </c>
      <c r="E44" s="15">
        <f>IF(ISNA(MATCH(32,Payments!$I$5:$I$504,0)),"",INDEX(Payments!$H$5:$H$504,MATCH(32,Payments!$I$5:$I$504,0)))</f>
        <v/>
      </c>
    </row>
    <row r="45">
      <c r="A45" s="14">
        <f>IF(ISNA(MATCH(33,Payments!$I$5:$I$504,0)),"",INDEX(Payments!$A$5:$A$504,MATCH(33,Payments!$I$5:$I$504,0)))</f>
        <v/>
      </c>
      <c r="B45" s="15">
        <f>IF(ISNA(MATCH(33,Payments!$I$5:$I$504,0)),"",INDEX(Payments!$B$5:$B$504,MATCH(33,Payments!$I$5:$I$504,0)))</f>
        <v/>
      </c>
      <c r="C45" s="15">
        <f>IF(ISNA(MATCH(33,Payments!$I$5:$I$504,0)),"",INDEX(Payments!$F$5:$F$504,MATCH(33,Payments!$I$5:$I$504,0)))</f>
        <v/>
      </c>
      <c r="D45" s="12">
        <f>IF(ISNA(MATCH(33,Payments!$I$5:$I$504,0)),"",INDEX(Payments!$E$5:$E$504,MATCH(33,Payments!$I$5:$I$504,0)))</f>
        <v/>
      </c>
      <c r="E45" s="15">
        <f>IF(ISNA(MATCH(33,Payments!$I$5:$I$504,0)),"",INDEX(Payments!$H$5:$H$504,MATCH(33,Payments!$I$5:$I$504,0)))</f>
        <v/>
      </c>
    </row>
    <row r="46">
      <c r="A46" s="14">
        <f>IF(ISNA(MATCH(34,Payments!$I$5:$I$504,0)),"",INDEX(Payments!$A$5:$A$504,MATCH(34,Payments!$I$5:$I$504,0)))</f>
        <v/>
      </c>
      <c r="B46" s="15">
        <f>IF(ISNA(MATCH(34,Payments!$I$5:$I$504,0)),"",INDEX(Payments!$B$5:$B$504,MATCH(34,Payments!$I$5:$I$504,0)))</f>
        <v/>
      </c>
      <c r="C46" s="15">
        <f>IF(ISNA(MATCH(34,Payments!$I$5:$I$504,0)),"",INDEX(Payments!$F$5:$F$504,MATCH(34,Payments!$I$5:$I$504,0)))</f>
        <v/>
      </c>
      <c r="D46" s="12">
        <f>IF(ISNA(MATCH(34,Payments!$I$5:$I$504,0)),"",INDEX(Payments!$E$5:$E$504,MATCH(34,Payments!$I$5:$I$504,0)))</f>
        <v/>
      </c>
      <c r="E46" s="15">
        <f>IF(ISNA(MATCH(34,Payments!$I$5:$I$504,0)),"",INDEX(Payments!$H$5:$H$504,MATCH(34,Payments!$I$5:$I$504,0)))</f>
        <v/>
      </c>
    </row>
    <row r="47">
      <c r="A47" s="14">
        <f>IF(ISNA(MATCH(35,Payments!$I$5:$I$504,0)),"",INDEX(Payments!$A$5:$A$504,MATCH(35,Payments!$I$5:$I$504,0)))</f>
        <v/>
      </c>
      <c r="B47" s="15">
        <f>IF(ISNA(MATCH(35,Payments!$I$5:$I$504,0)),"",INDEX(Payments!$B$5:$B$504,MATCH(35,Payments!$I$5:$I$504,0)))</f>
        <v/>
      </c>
      <c r="C47" s="15">
        <f>IF(ISNA(MATCH(35,Payments!$I$5:$I$504,0)),"",INDEX(Payments!$F$5:$F$504,MATCH(35,Payments!$I$5:$I$504,0)))</f>
        <v/>
      </c>
      <c r="D47" s="12">
        <f>IF(ISNA(MATCH(35,Payments!$I$5:$I$504,0)),"",INDEX(Payments!$E$5:$E$504,MATCH(35,Payments!$I$5:$I$504,0)))</f>
        <v/>
      </c>
      <c r="E47" s="15">
        <f>IF(ISNA(MATCH(35,Payments!$I$5:$I$504,0)),"",INDEX(Payments!$H$5:$H$504,MATCH(35,Payments!$I$5:$I$504,0)))</f>
        <v/>
      </c>
    </row>
    <row r="48">
      <c r="A48" s="14">
        <f>IF(ISNA(MATCH(36,Payments!$I$5:$I$504,0)),"",INDEX(Payments!$A$5:$A$504,MATCH(36,Payments!$I$5:$I$504,0)))</f>
        <v/>
      </c>
      <c r="B48" s="15">
        <f>IF(ISNA(MATCH(36,Payments!$I$5:$I$504,0)),"",INDEX(Payments!$B$5:$B$504,MATCH(36,Payments!$I$5:$I$504,0)))</f>
        <v/>
      </c>
      <c r="C48" s="15">
        <f>IF(ISNA(MATCH(36,Payments!$I$5:$I$504,0)),"",INDEX(Payments!$F$5:$F$504,MATCH(36,Payments!$I$5:$I$504,0)))</f>
        <v/>
      </c>
      <c r="D48" s="12">
        <f>IF(ISNA(MATCH(36,Payments!$I$5:$I$504,0)),"",INDEX(Payments!$E$5:$E$504,MATCH(36,Payments!$I$5:$I$504,0)))</f>
        <v/>
      </c>
      <c r="E48" s="15">
        <f>IF(ISNA(MATCH(36,Payments!$I$5:$I$504,0)),"",INDEX(Payments!$H$5:$H$504,MATCH(36,Payments!$I$5:$I$504,0)))</f>
        <v/>
      </c>
    </row>
    <row r="49">
      <c r="A49" s="14">
        <f>IF(ISNA(MATCH(37,Payments!$I$5:$I$504,0)),"",INDEX(Payments!$A$5:$A$504,MATCH(37,Payments!$I$5:$I$504,0)))</f>
        <v/>
      </c>
      <c r="B49" s="15">
        <f>IF(ISNA(MATCH(37,Payments!$I$5:$I$504,0)),"",INDEX(Payments!$B$5:$B$504,MATCH(37,Payments!$I$5:$I$504,0)))</f>
        <v/>
      </c>
      <c r="C49" s="15">
        <f>IF(ISNA(MATCH(37,Payments!$I$5:$I$504,0)),"",INDEX(Payments!$F$5:$F$504,MATCH(37,Payments!$I$5:$I$504,0)))</f>
        <v/>
      </c>
      <c r="D49" s="12">
        <f>IF(ISNA(MATCH(37,Payments!$I$5:$I$504,0)),"",INDEX(Payments!$E$5:$E$504,MATCH(37,Payments!$I$5:$I$504,0)))</f>
        <v/>
      </c>
      <c r="E49" s="15">
        <f>IF(ISNA(MATCH(37,Payments!$I$5:$I$504,0)),"",INDEX(Payments!$H$5:$H$504,MATCH(37,Payments!$I$5:$I$504,0)))</f>
        <v/>
      </c>
    </row>
    <row r="50">
      <c r="A50" s="14">
        <f>IF(ISNA(MATCH(38,Payments!$I$5:$I$504,0)),"",INDEX(Payments!$A$5:$A$504,MATCH(38,Payments!$I$5:$I$504,0)))</f>
        <v/>
      </c>
      <c r="B50" s="15">
        <f>IF(ISNA(MATCH(38,Payments!$I$5:$I$504,0)),"",INDEX(Payments!$B$5:$B$504,MATCH(38,Payments!$I$5:$I$504,0)))</f>
        <v/>
      </c>
      <c r="C50" s="15">
        <f>IF(ISNA(MATCH(38,Payments!$I$5:$I$504,0)),"",INDEX(Payments!$F$5:$F$504,MATCH(38,Payments!$I$5:$I$504,0)))</f>
        <v/>
      </c>
      <c r="D50" s="12">
        <f>IF(ISNA(MATCH(38,Payments!$I$5:$I$504,0)),"",INDEX(Payments!$E$5:$E$504,MATCH(38,Payments!$I$5:$I$504,0)))</f>
        <v/>
      </c>
      <c r="E50" s="15">
        <f>IF(ISNA(MATCH(38,Payments!$I$5:$I$504,0)),"",INDEX(Payments!$H$5:$H$504,MATCH(38,Payments!$I$5:$I$504,0)))</f>
        <v/>
      </c>
    </row>
    <row r="51">
      <c r="A51" s="14">
        <f>IF(ISNA(MATCH(39,Payments!$I$5:$I$504,0)),"",INDEX(Payments!$A$5:$A$504,MATCH(39,Payments!$I$5:$I$504,0)))</f>
        <v/>
      </c>
      <c r="B51" s="15">
        <f>IF(ISNA(MATCH(39,Payments!$I$5:$I$504,0)),"",INDEX(Payments!$B$5:$B$504,MATCH(39,Payments!$I$5:$I$504,0)))</f>
        <v/>
      </c>
      <c r="C51" s="15">
        <f>IF(ISNA(MATCH(39,Payments!$I$5:$I$504,0)),"",INDEX(Payments!$F$5:$F$504,MATCH(39,Payments!$I$5:$I$504,0)))</f>
        <v/>
      </c>
      <c r="D51" s="12">
        <f>IF(ISNA(MATCH(39,Payments!$I$5:$I$504,0)),"",INDEX(Payments!$E$5:$E$504,MATCH(39,Payments!$I$5:$I$504,0)))</f>
        <v/>
      </c>
      <c r="E51" s="15">
        <f>IF(ISNA(MATCH(39,Payments!$I$5:$I$504,0)),"",INDEX(Payments!$H$5:$H$504,MATCH(39,Payments!$I$5:$I$504,0)))</f>
        <v/>
      </c>
    </row>
    <row r="52">
      <c r="A52" s="14">
        <f>IF(ISNA(MATCH(40,Payments!$I$5:$I$504,0)),"",INDEX(Payments!$A$5:$A$504,MATCH(40,Payments!$I$5:$I$504,0)))</f>
        <v/>
      </c>
      <c r="B52" s="15">
        <f>IF(ISNA(MATCH(40,Payments!$I$5:$I$504,0)),"",INDEX(Payments!$B$5:$B$504,MATCH(40,Payments!$I$5:$I$504,0)))</f>
        <v/>
      </c>
      <c r="C52" s="15">
        <f>IF(ISNA(MATCH(40,Payments!$I$5:$I$504,0)),"",INDEX(Payments!$F$5:$F$504,MATCH(40,Payments!$I$5:$I$504,0)))</f>
        <v/>
      </c>
      <c r="D52" s="12">
        <f>IF(ISNA(MATCH(40,Payments!$I$5:$I$504,0)),"",INDEX(Payments!$E$5:$E$504,MATCH(40,Payments!$I$5:$I$504,0)))</f>
        <v/>
      </c>
      <c r="E52" s="15">
        <f>IF(ISNA(MATCH(40,Payments!$I$5:$I$504,0)),"",INDEX(Payments!$H$5:$H$504,MATCH(40,Payments!$I$5:$I$504,0)))</f>
        <v/>
      </c>
    </row>
    <row r="54">
      <c r="A54">
        <f>"Questions about this statement? Call or WhatsApp "&amp;Setup!B2</f>
        <v/>
      </c>
    </row>
  </sheetData>
  <mergeCells count="1">
    <mergeCell ref="A1:E1"/>
  </mergeCell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18" customWidth="1" min="4" max="4"/>
  </cols>
  <sheetData>
    <row r="1">
      <c r="A1" s="19">
        <f>UPPER(Setup!B1)</f>
        <v/>
      </c>
    </row>
    <row r="2">
      <c r="A2" s="20">
        <f>Setup!B3&amp;" · "&amp;Setup!B2</f>
        <v/>
      </c>
    </row>
    <row r="3">
      <c r="A3" s="21" t="inlineStr">
        <is>
          <t>PAYMENT RECEIPT</t>
        </is>
      </c>
    </row>
    <row r="5">
      <c r="A5" s="6" t="inlineStr">
        <is>
          <t>Receipt number →</t>
        </is>
      </c>
      <c r="B5" s="17" t="inlineStr">
        <is>
          <t>RC-0001</t>
        </is>
      </c>
    </row>
    <row r="7">
      <c r="A7" s="22" t="inlineStr">
        <is>
          <t>Date</t>
        </is>
      </c>
      <c r="B7" s="23">
        <f>IF(ISNA(MATCH($B$5,Payments!$B$5:$B$504,0)),"",INDEX(Payments!$A$5:$A$504,MATCH($B$5,Payments!$B$5:$B$504,0)))</f>
        <v/>
      </c>
      <c r="C7" s="15" t="n"/>
      <c r="D7" s="15" t="n"/>
    </row>
    <row r="8">
      <c r="A8" s="22" t="inlineStr">
        <is>
          <t>Received from</t>
        </is>
      </c>
      <c r="B8" s="24">
        <f>IF(ISNA(MATCH($B$5,Payments!$B$5:$B$504,0)),"Receipt not found",IF(ISNA(MATCH($B$5,Payments!$B$5:$B$504,0)),"",INDEX(Payments!$D$5:$D$504,MATCH($B$5,Payments!$B$5:$B$504,0))))</f>
        <v/>
      </c>
      <c r="C8" s="15" t="n"/>
      <c r="D8" s="15" t="n"/>
    </row>
    <row r="9">
      <c r="A9" s="22" t="inlineStr">
        <is>
          <t>Unit</t>
        </is>
      </c>
      <c r="B9" s="24">
        <f>IF(ISNA(MATCH($B$5,Payments!$B$5:$B$504,0)),"",INDEX(Payments!$C$5:$C$504,MATCH($B$5,Payments!$B$5:$B$504,0)))</f>
        <v/>
      </c>
      <c r="C9" s="15" t="n"/>
      <c r="D9" s="15" t="n"/>
    </row>
    <row r="10">
      <c r="A10" s="22" t="inlineStr">
        <is>
          <t>Amount</t>
        </is>
      </c>
      <c r="B10" s="25">
        <f>IF(ISNA(MATCH($B$5,Payments!$B$5:$B$504,0)),"",INDEX(Payments!$E$5:$E$504,MATCH($B$5,Payments!$B$5:$B$504,0)))</f>
        <v/>
      </c>
      <c r="C10" s="15" t="n"/>
      <c r="D10" s="15" t="n"/>
    </row>
    <row r="11">
      <c r="A11" s="22" t="inlineStr">
        <is>
          <t>Being payment for</t>
        </is>
      </c>
      <c r="B11" s="24">
        <f>IF(ISNA(MATCH($B$5,Payments!$B$5:$B$504,0)),"",INDEX(Payments!$F$5:$F$504,MATCH($B$5,Payments!$B$5:$B$504,0)))</f>
        <v/>
      </c>
      <c r="C11" s="15" t="n"/>
      <c r="D11" s="15" t="n"/>
    </row>
    <row r="12">
      <c r="A12" s="22" t="inlineStr">
        <is>
          <t>Period / note</t>
        </is>
      </c>
      <c r="B12" s="24">
        <f>IF(ISNA(MATCH($B$5,Payments!$B$5:$B$504,0)),"",INDEX(Payments!$H$5:$H$504,MATCH($B$5,Payments!$B$5:$B$504,0)))</f>
        <v/>
      </c>
      <c r="C12" s="15" t="n"/>
      <c r="D12" s="15" t="n"/>
    </row>
    <row r="13">
      <c r="A13" s="22" t="inlineStr">
        <is>
          <t>Method</t>
        </is>
      </c>
      <c r="B13" s="24">
        <f>IF(ISNA(MATCH($B$5,Payments!$B$5:$B$504,0)),"",INDEX(Payments!$G$5:$G$504,MATCH($B$5,Payments!$B$5:$B$504,0)))</f>
        <v/>
      </c>
      <c r="C13" s="15" t="n"/>
      <c r="D13" s="15" t="n"/>
    </row>
    <row r="16">
      <c r="A16" t="inlineStr">
        <is>
          <t>Received by: ____________________</t>
        </is>
      </c>
      <c r="C16" t="inlineStr">
        <is>
          <t>Signature: ______________</t>
        </is>
      </c>
    </row>
  </sheetData>
  <mergeCells count="10">
    <mergeCell ref="B10:D10"/>
    <mergeCell ref="A1:D1"/>
    <mergeCell ref="B11:D11"/>
    <mergeCell ref="B8:D8"/>
    <mergeCell ref="A3:D3"/>
    <mergeCell ref="B9:D9"/>
    <mergeCell ref="B13:D13"/>
    <mergeCell ref="A2:D2"/>
    <mergeCell ref="B12:D12"/>
    <mergeCell ref="B7:D7"/>
  </mergeCell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2026-10-22T11:53:11Z</dcterms:created>
  <dcterms:modified xmlns:dcterms="http://purl.org/dc/terms/" xmlns:xsi="http://www.w3.org/2001/XMLSchema-instance" xsi:type="dcterms:W3CDTF">2026-10-22T11:53:11Z</dcterms:modified>
</cp:coreProperties>
</file>